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kapitulace stavby" sheetId="1" r:id="rId1"/>
    <sheet name="48-1-2020 - Chodník" sheetId="2" r:id="rId2"/>
    <sheet name="48-2-2020 - Dopravní znač..." sheetId="3" r:id="rId3"/>
  </sheets>
  <definedNames>
    <definedName name="_xlnm._FilterDatabase" localSheetId="1" hidden="1">'48-1-2020 - Chodník'!$C$133:$K$281</definedName>
    <definedName name="_xlnm._FilterDatabase" localSheetId="2" hidden="1">'48-2-2020 - Dopravní znač...'!$C$118:$K$149</definedName>
    <definedName name="_xlnm.Print_Titles" localSheetId="1">'48-1-2020 - Chodník'!$133:$133</definedName>
    <definedName name="_xlnm.Print_Titles" localSheetId="2">'48-2-2020 - Dopravní znač...'!$118:$118</definedName>
    <definedName name="_xlnm.Print_Titles" localSheetId="0">'Rekapitulace stavby'!$92:$92</definedName>
    <definedName name="_xlnm.Print_Area" localSheetId="1">'48-1-2020 - Chodník'!$C$4:$J$76,'48-1-2020 - Chodník'!$C$82:$J$115,'48-1-2020 - Chodník'!$C$121:$K$281</definedName>
    <definedName name="_xlnm.Print_Area" localSheetId="2">'48-2-2020 - Dopravní znač...'!$C$4:$J$76,'48-2-2020 - Dopravní znač...'!$C$82:$J$100,'48-2-2020 - Dopravní znač...'!$C$106:$K$149</definedName>
    <definedName name="_xlnm.Print_Area" localSheetId="0">'Rekapitulace stavby'!$D$4:$AO$76,'Rekapitulace stavby'!$C$82:$AQ$104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3" i="3"/>
  <c r="BH123" i="3"/>
  <c r="BG123" i="3"/>
  <c r="BF123" i="3"/>
  <c r="T123" i="3"/>
  <c r="R123" i="3"/>
  <c r="P123" i="3"/>
  <c r="J116" i="3"/>
  <c r="J115" i="3"/>
  <c r="F115" i="3"/>
  <c r="F113" i="3"/>
  <c r="E111" i="3"/>
  <c r="J92" i="3"/>
  <c r="J91" i="3"/>
  <c r="F91" i="3"/>
  <c r="F89" i="3"/>
  <c r="E87" i="3"/>
  <c r="J18" i="3"/>
  <c r="E18" i="3"/>
  <c r="F116" i="3"/>
  <c r="J17" i="3"/>
  <c r="J12" i="3"/>
  <c r="J113" i="3"/>
  <c r="E7" i="3"/>
  <c r="E85" i="3" s="1"/>
  <c r="J37" i="2"/>
  <c r="J36" i="2"/>
  <c r="AY95" i="1"/>
  <c r="J35" i="2"/>
  <c r="AX95" i="1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T276" i="2" s="1"/>
  <c r="R277" i="2"/>
  <c r="R276" i="2"/>
  <c r="P277" i="2"/>
  <c r="P276" i="2" s="1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T253" i="2"/>
  <c r="R254" i="2"/>
  <c r="R253" i="2" s="1"/>
  <c r="P254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T232" i="2"/>
  <c r="R233" i="2"/>
  <c r="R232" i="2"/>
  <c r="P233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T169" i="2" s="1"/>
  <c r="R170" i="2"/>
  <c r="R169" i="2"/>
  <c r="P170" i="2"/>
  <c r="P169" i="2" s="1"/>
  <c r="BI165" i="2"/>
  <c r="BH165" i="2"/>
  <c r="BG165" i="2"/>
  <c r="BF165" i="2"/>
  <c r="T165" i="2"/>
  <c r="T164" i="2"/>
  <c r="R165" i="2"/>
  <c r="R164" i="2" s="1"/>
  <c r="P165" i="2"/>
  <c r="P164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J131" i="2"/>
  <c r="J130" i="2"/>
  <c r="F130" i="2"/>
  <c r="F128" i="2"/>
  <c r="E126" i="2"/>
  <c r="J92" i="2"/>
  <c r="J91" i="2"/>
  <c r="F91" i="2"/>
  <c r="F89" i="2"/>
  <c r="E87" i="2"/>
  <c r="J18" i="2"/>
  <c r="E18" i="2"/>
  <c r="F131" i="2" s="1"/>
  <c r="J17" i="2"/>
  <c r="J12" i="2"/>
  <c r="J89" i="2"/>
  <c r="E7" i="2"/>
  <c r="E124" i="2" s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L90" i="1"/>
  <c r="AM90" i="1"/>
  <c r="AM89" i="1"/>
  <c r="L89" i="1"/>
  <c r="AM87" i="1"/>
  <c r="L87" i="1"/>
  <c r="L85" i="1"/>
  <c r="L84" i="1"/>
  <c r="J147" i="3"/>
  <c r="BK145" i="3"/>
  <c r="J134" i="3"/>
  <c r="BK131" i="3"/>
  <c r="BK281" i="2"/>
  <c r="J281" i="2"/>
  <c r="BK280" i="2"/>
  <c r="BK279" i="2"/>
  <c r="J277" i="2"/>
  <c r="BK274" i="2"/>
  <c r="BK260" i="2"/>
  <c r="BK256" i="2"/>
  <c r="BK247" i="2"/>
  <c r="J237" i="2"/>
  <c r="BK233" i="2"/>
  <c r="BK229" i="2"/>
  <c r="BK222" i="2"/>
  <c r="J218" i="2"/>
  <c r="J200" i="2"/>
  <c r="BK196" i="2"/>
  <c r="BK193" i="2"/>
  <c r="BK187" i="2"/>
  <c r="J174" i="2"/>
  <c r="BK159" i="2"/>
  <c r="J148" i="2"/>
  <c r="J142" i="2"/>
  <c r="J140" i="2"/>
  <c r="AS94" i="1"/>
  <c r="BK147" i="3"/>
  <c r="J145" i="3"/>
  <c r="J142" i="3"/>
  <c r="BK134" i="3"/>
  <c r="J131" i="3"/>
  <c r="BK123" i="3"/>
  <c r="J272" i="2"/>
  <c r="J270" i="2"/>
  <c r="J267" i="2"/>
  <c r="J263" i="2"/>
  <c r="J260" i="2"/>
  <c r="J256" i="2"/>
  <c r="BK251" i="2"/>
  <c r="J245" i="2"/>
  <c r="J238" i="2"/>
  <c r="J226" i="2"/>
  <c r="J214" i="2"/>
  <c r="BK212" i="2"/>
  <c r="BK207" i="2"/>
  <c r="J204" i="2"/>
  <c r="BK200" i="2"/>
  <c r="J199" i="2"/>
  <c r="J187" i="2"/>
  <c r="BK182" i="2"/>
  <c r="J179" i="2"/>
  <c r="BK170" i="2"/>
  <c r="BK165" i="2"/>
  <c r="J162" i="2"/>
  <c r="J159" i="2"/>
  <c r="BK148" i="2"/>
  <c r="J138" i="2"/>
  <c r="BK142" i="3"/>
  <c r="J123" i="3"/>
  <c r="J279" i="2"/>
  <c r="BK277" i="2"/>
  <c r="BK270" i="2"/>
  <c r="BK267" i="2"/>
  <c r="BK263" i="2"/>
  <c r="J254" i="2"/>
  <c r="J252" i="2"/>
  <c r="J251" i="2"/>
  <c r="J247" i="2"/>
  <c r="BK245" i="2"/>
  <c r="J241" i="2"/>
  <c r="BK239" i="2"/>
  <c r="BK238" i="2"/>
  <c r="J220" i="2"/>
  <c r="BK218" i="2"/>
  <c r="BK214" i="2"/>
  <c r="BK204" i="2"/>
  <c r="BK199" i="2"/>
  <c r="J196" i="2"/>
  <c r="J191" i="2"/>
  <c r="BK189" i="2"/>
  <c r="BK179" i="2"/>
  <c r="J178" i="2"/>
  <c r="BK177" i="2"/>
  <c r="BK173" i="2"/>
  <c r="J170" i="2"/>
  <c r="J151" i="2"/>
  <c r="J145" i="2"/>
  <c r="BK140" i="2"/>
  <c r="BK138" i="2"/>
  <c r="J280" i="2"/>
  <c r="J274" i="2"/>
  <c r="BK272" i="2"/>
  <c r="BK254" i="2"/>
  <c r="BK252" i="2"/>
  <c r="BK241" i="2"/>
  <c r="J239" i="2"/>
  <c r="BK237" i="2"/>
  <c r="J233" i="2"/>
  <c r="J229" i="2"/>
  <c r="BK226" i="2"/>
  <c r="J222" i="2"/>
  <c r="BK220" i="2"/>
  <c r="J212" i="2"/>
  <c r="J207" i="2"/>
  <c r="J193" i="2"/>
  <c r="BK191" i="2"/>
  <c r="J189" i="2"/>
  <c r="J182" i="2"/>
  <c r="BK178" i="2"/>
  <c r="J177" i="2"/>
  <c r="BK174" i="2"/>
  <c r="J173" i="2"/>
  <c r="J165" i="2"/>
  <c r="BK162" i="2"/>
  <c r="BK151" i="2"/>
  <c r="BK145" i="2"/>
  <c r="BK142" i="2"/>
  <c r="P137" i="2" l="1"/>
  <c r="R137" i="2"/>
  <c r="P150" i="2"/>
  <c r="BK172" i="2"/>
  <c r="J172" i="2"/>
  <c r="J103" i="2"/>
  <c r="BK176" i="2"/>
  <c r="J176" i="2" s="1"/>
  <c r="J104" i="2" s="1"/>
  <c r="T176" i="2"/>
  <c r="T188" i="2"/>
  <c r="BK206" i="2"/>
  <c r="J206" i="2"/>
  <c r="J107" i="2"/>
  <c r="P206" i="2"/>
  <c r="P236" i="2"/>
  <c r="BK255" i="2"/>
  <c r="J255" i="2"/>
  <c r="J112" i="2"/>
  <c r="T255" i="2"/>
  <c r="P278" i="2"/>
  <c r="BK137" i="2"/>
  <c r="T137" i="2"/>
  <c r="T150" i="2"/>
  <c r="P172" i="2"/>
  <c r="T172" i="2"/>
  <c r="P176" i="2"/>
  <c r="BK188" i="2"/>
  <c r="J188" i="2"/>
  <c r="J105" i="2"/>
  <c r="R188" i="2"/>
  <c r="BK198" i="2"/>
  <c r="J198" i="2"/>
  <c r="J106" i="2"/>
  <c r="R198" i="2"/>
  <c r="T206" i="2"/>
  <c r="BK236" i="2"/>
  <c r="J236" i="2"/>
  <c r="J110" i="2"/>
  <c r="T236" i="2"/>
  <c r="T235" i="2"/>
  <c r="P255" i="2"/>
  <c r="BK278" i="2"/>
  <c r="J278" i="2" s="1"/>
  <c r="J114" i="2" s="1"/>
  <c r="T278" i="2"/>
  <c r="BK150" i="2"/>
  <c r="J150" i="2" s="1"/>
  <c r="J100" i="2" s="1"/>
  <c r="R150" i="2"/>
  <c r="R172" i="2"/>
  <c r="R176" i="2"/>
  <c r="P188" i="2"/>
  <c r="P198" i="2"/>
  <c r="T198" i="2"/>
  <c r="R206" i="2"/>
  <c r="R236" i="2"/>
  <c r="R255" i="2"/>
  <c r="R278" i="2"/>
  <c r="BK122" i="3"/>
  <c r="J122" i="3"/>
  <c r="J99" i="3"/>
  <c r="P122" i="3"/>
  <c r="P121" i="3" s="1"/>
  <c r="P120" i="3" s="1"/>
  <c r="P119" i="3" s="1"/>
  <c r="AU96" i="1" s="1"/>
  <c r="R122" i="3"/>
  <c r="R121" i="3"/>
  <c r="R120" i="3"/>
  <c r="R119" i="3"/>
  <c r="T122" i="3"/>
  <c r="T121" i="3"/>
  <c r="T120" i="3"/>
  <c r="T119" i="3"/>
  <c r="F92" i="2"/>
  <c r="J128" i="2"/>
  <c r="BE138" i="2"/>
  <c r="BE182" i="2"/>
  <c r="BE196" i="2"/>
  <c r="BE199" i="2"/>
  <c r="BE200" i="2"/>
  <c r="BE204" i="2"/>
  <c r="BE237" i="2"/>
  <c r="BE245" i="2"/>
  <c r="BE247" i="2"/>
  <c r="BE256" i="2"/>
  <c r="BE260" i="2"/>
  <c r="BE263" i="2"/>
  <c r="BE267" i="2"/>
  <c r="BE277" i="2"/>
  <c r="E85" i="2"/>
  <c r="BE145" i="2"/>
  <c r="BE151" i="2"/>
  <c r="BE159" i="2"/>
  <c r="BE212" i="2"/>
  <c r="BE220" i="2"/>
  <c r="BE222" i="2"/>
  <c r="BE229" i="2"/>
  <c r="BE233" i="2"/>
  <c r="BE272" i="2"/>
  <c r="BE280" i="2"/>
  <c r="BK164" i="2"/>
  <c r="J164" i="2" s="1"/>
  <c r="J101" i="2" s="1"/>
  <c r="BK232" i="2"/>
  <c r="J232" i="2"/>
  <c r="J108" i="2" s="1"/>
  <c r="BE145" i="3"/>
  <c r="BE147" i="3"/>
  <c r="BE140" i="2"/>
  <c r="BE142" i="2"/>
  <c r="BE148" i="2"/>
  <c r="BE173" i="2"/>
  <c r="BE174" i="2"/>
  <c r="BE187" i="2"/>
  <c r="BE189" i="2"/>
  <c r="BE193" i="2"/>
  <c r="BE226" i="2"/>
  <c r="BE238" i="2"/>
  <c r="BE252" i="2"/>
  <c r="BE270" i="2"/>
  <c r="BE274" i="2"/>
  <c r="BE279" i="2"/>
  <c r="BK253" i="2"/>
  <c r="J253" i="2"/>
  <c r="J111" i="2"/>
  <c r="E109" i="3"/>
  <c r="BE131" i="3"/>
  <c r="BE162" i="2"/>
  <c r="BE165" i="2"/>
  <c r="BE170" i="2"/>
  <c r="BE177" i="2"/>
  <c r="BE178" i="2"/>
  <c r="BE179" i="2"/>
  <c r="BE191" i="2"/>
  <c r="BE207" i="2"/>
  <c r="BE214" i="2"/>
  <c r="BE218" i="2"/>
  <c r="BE239" i="2"/>
  <c r="BE241" i="2"/>
  <c r="BE251" i="2"/>
  <c r="BE254" i="2"/>
  <c r="BE281" i="2"/>
  <c r="BK169" i="2"/>
  <c r="J169" i="2"/>
  <c r="J102" i="2"/>
  <c r="BK276" i="2"/>
  <c r="J276" i="2" s="1"/>
  <c r="J113" i="2" s="1"/>
  <c r="J89" i="3"/>
  <c r="F92" i="3"/>
  <c r="BE123" i="3"/>
  <c r="BE134" i="3"/>
  <c r="BE142" i="3"/>
  <c r="F35" i="2"/>
  <c r="BB95" i="1" s="1"/>
  <c r="F37" i="3"/>
  <c r="BD96" i="1"/>
  <c r="F36" i="2"/>
  <c r="BC95" i="1" s="1"/>
  <c r="F35" i="3"/>
  <c r="BB96" i="1"/>
  <c r="J34" i="3"/>
  <c r="AW96" i="1" s="1"/>
  <c r="F34" i="2"/>
  <c r="BA95" i="1"/>
  <c r="F37" i="2"/>
  <c r="BD95" i="1" s="1"/>
  <c r="F34" i="3"/>
  <c r="BA96" i="1"/>
  <c r="F36" i="3"/>
  <c r="BC96" i="1" s="1"/>
  <c r="J34" i="2"/>
  <c r="AW95" i="1"/>
  <c r="R235" i="2" l="1"/>
  <c r="BK136" i="2"/>
  <c r="J136" i="2"/>
  <c r="J98" i="2" s="1"/>
  <c r="R136" i="2"/>
  <c r="R135" i="2"/>
  <c r="R134" i="2"/>
  <c r="P235" i="2"/>
  <c r="P136" i="2"/>
  <c r="P135" i="2"/>
  <c r="P134" i="2"/>
  <c r="AU95" i="1" s="1"/>
  <c r="AU94" i="1" s="1"/>
  <c r="T136" i="2"/>
  <c r="T135" i="2"/>
  <c r="T134" i="2"/>
  <c r="J137" i="2"/>
  <c r="J99" i="2"/>
  <c r="BK235" i="2"/>
  <c r="J235" i="2"/>
  <c r="J109" i="2" s="1"/>
  <c r="BK121" i="3"/>
  <c r="J121" i="3"/>
  <c r="J98" i="3"/>
  <c r="F33" i="2"/>
  <c r="AZ95" i="1"/>
  <c r="BD94" i="1"/>
  <c r="W36" i="1"/>
  <c r="J33" i="3"/>
  <c r="AV96" i="1"/>
  <c r="AT96" i="1"/>
  <c r="J33" i="2"/>
  <c r="AV95" i="1"/>
  <c r="AT95" i="1"/>
  <c r="BC94" i="1"/>
  <c r="AY94" i="1" s="1"/>
  <c r="BB94" i="1"/>
  <c r="W34" i="1"/>
  <c r="BA94" i="1"/>
  <c r="AW94" i="1" s="1"/>
  <c r="AK33" i="1" s="1"/>
  <c r="F33" i="3"/>
  <c r="AZ96" i="1"/>
  <c r="BK135" i="2" l="1"/>
  <c r="BK134" i="2"/>
  <c r="J134" i="2"/>
  <c r="J96" i="2"/>
  <c r="BK120" i="3"/>
  <c r="J120" i="3"/>
  <c r="J97" i="3"/>
  <c r="AZ94" i="1"/>
  <c r="W33" i="1"/>
  <c r="W35" i="1"/>
  <c r="AX94" i="1"/>
  <c r="BK119" i="3" l="1"/>
  <c r="J119" i="3"/>
  <c r="J135" i="2"/>
  <c r="J97" i="2"/>
  <c r="J30" i="2"/>
  <c r="AG95" i="1"/>
  <c r="AN95" i="1"/>
  <c r="J30" i="3"/>
  <c r="AG96" i="1" s="1"/>
  <c r="AN96" i="1" s="1"/>
  <c r="AV94" i="1"/>
  <c r="J39" i="3" l="1"/>
  <c r="J96" i="3"/>
  <c r="J39" i="2"/>
  <c r="AG94" i="1"/>
  <c r="AT94" i="1"/>
  <c r="AN94" i="1" l="1"/>
  <c r="AG101" i="1"/>
  <c r="CD101" i="1"/>
  <c r="AK26" i="1"/>
  <c r="AG100" i="1"/>
  <c r="AG99" i="1"/>
  <c r="CD99" i="1"/>
  <c r="AG102" i="1"/>
  <c r="CD100" i="1" l="1"/>
  <c r="CD102" i="1"/>
  <c r="W32" i="1"/>
  <c r="AG98" i="1"/>
  <c r="AK27" i="1" s="1"/>
  <c r="AV101" i="1"/>
  <c r="BY101" i="1"/>
  <c r="AV99" i="1"/>
  <c r="BY99" i="1" s="1"/>
  <c r="AV102" i="1"/>
  <c r="BY102" i="1"/>
  <c r="AV100" i="1"/>
  <c r="BY100" i="1" s="1"/>
  <c r="AK32" i="1" l="1"/>
  <c r="AG104" i="1"/>
  <c r="AK29" i="1"/>
  <c r="AN100" i="1"/>
  <c r="AN102" i="1"/>
  <c r="AN99" i="1"/>
  <c r="AN101" i="1"/>
  <c r="AK38" i="1" l="1"/>
  <c r="AN98" i="1"/>
  <c r="AN104" i="1"/>
</calcChain>
</file>

<file path=xl/sharedStrings.xml><?xml version="1.0" encoding="utf-8"?>
<sst xmlns="http://schemas.openxmlformats.org/spreadsheetml/2006/main" count="2264" uniqueCount="473">
  <si>
    <t>Export Komplet</t>
  </si>
  <si>
    <t/>
  </si>
  <si>
    <t>2.0</t>
  </si>
  <si>
    <t>ZAMOK</t>
  </si>
  <si>
    <t>False</t>
  </si>
  <si>
    <t>{13f92415-44bb-4ace-b8c5-4fa04c0b56b1}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</si>
  <si>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</si>
  <si>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</si>
  <si>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</si>
  <si>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</si>
  <si>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</si>
  <si>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</si>
  <si>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</si>
  <si>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</si>
  <si>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48/2020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</si>
  <si>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</si>
  <si>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</si>
  <si>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- ul. Třeboňská, Rudolfov</t>
  </si>
  <si>
    <t>KSO:</t>
  </si>
  <si>
    <t>822 2</t>
  </si>
  <si>
    <t>CC-CZ:</t>
  </si>
  <si>
    <t>Místo:</t>
  </si>
  <si>
    <t>Rudolfov</t>
  </si>
  <si>
    <t>Datum:</t>
  </si>
  <si>
    <t>25. 9. 2020</t>
  </si>
  <si>
    <t>Zadavatel:</t>
  </si>
  <si>
    <t>IČ:</t>
  </si>
  <si>
    <t>Město Rudolfov, Hornická 1/11, 373 71 Rudolfov</t>
  </si>
  <si>
    <t>DIČ:</t>
  </si>
  <si>
    <t>Uchazeč:</t>
  </si>
  <si>
    <t>Vyplň údaj</t>
  </si>
  <si>
    <t>Projektant:</t>
  </si>
  <si>
    <t>Ing Pavel Lukš, Severní 125, 373 71 Hlincova Hora</t>
  </si>
  <si>
    <t>True</t>
  </si>
  <si>
    <t>Zpracovatel:</t>
  </si>
  <si>
    <t>Němcová Dagmar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</si>
  <si>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</si>
  <si>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</si>
  <si>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</si>
  <si>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</si>
  <si>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</si>
  <si>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</si>
  <si>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</si>
  <si>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</si>
  <si>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</si>
  <si>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</si>
  <si>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</si>
  <si>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</si>
  <si>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</si>
  <si>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</si>
  <si>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</si>
  <si>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</si>
  <si>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</si>
  <si>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</si>
  <si>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</si>
  <si>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</si>
  <si>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</si>
  <si>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</si>
  <si>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</si>
  <si>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</si>
  <si>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</si>
  <si>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</si>
  <si>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</si>
  <si>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</si>
  <si>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</si>
  <si>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</si>
  <si>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</si>
  <si>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</si>
  <si>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</si>
  <si>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</si>
  <si>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</si>
  <si>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</si>
  <si>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</si>
  <si>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</si>
  <si>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</si>
  <si>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</si>
  <si>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</si>
  <si>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</si>
  <si>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</si>
  <si>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</si>
  <si>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</si>
  <si>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</si>
  <si>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</si>
  <si>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</si>
  <si>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48-1/2020</t>
  </si>
  <si>
    <t>Chodník</t>
  </si>
  <si>
    <t>STA</t>
  </si>
  <si>
    <t>1</t>
  </si>
  <si>
    <t>{d17b6da3-ee2d-4b9c-97be-d6bfa54a0a28}</t>
  </si>
  <si>
    <t>2</t>
  </si>
  <si>
    <t>48-2/2020</t>
  </si>
  <si>
    <t>Dopravní značení během výstavby</t>
  </si>
  <si>
    <t>{1622cbcc-f1a2-48f7-ad6c-31976a95bea9}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</si>
  <si>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</si>
  <si>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</si>
  <si>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</si>
  <si>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</si>
  <si>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</si>
  <si>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</si>
  <si>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</si>
  <si>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</si>
  <si>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</si>
  <si>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</si>
  <si>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</si>
  <si>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48-1/2020 - Chodník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</si>
  <si>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</si>
  <si>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</si>
  <si>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</si>
  <si>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</si>
  <si>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</si>
  <si>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</si>
  <si>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</si>
  <si>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</si>
  <si>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</si>
  <si>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</si>
  <si>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</si>
  <si>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17 - Zemní práce - konstrukce ze zemin</t>
  </si>
  <si>
    <t xml:space="preserve">      18 - Zemní práce - povrchové úpravy terénu</t>
  </si>
  <si>
    <t xml:space="preserve">    2 - Zakládání</t>
  </si>
  <si>
    <t xml:space="preserve">    3 - Svislé a kompletní konstrukce</t>
  </si>
  <si>
    <t xml:space="preserve">    5 - Komunikace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</si>
  <si>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</si>
  <si>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</si>
  <si>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</si>
  <si>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96 - Bourání konstrukcí</t>
  </si>
  <si>
    <t xml:space="preserve">      997 - Přesun sutě</t>
  </si>
  <si>
    <t xml:space="preserve">    998 - Přesun hmot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</si>
  <si>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</si>
  <si>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</si>
  <si>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</si>
  <si>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</si>
  <si>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</si>
  <si>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</si>
  <si>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</si>
  <si>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</si>
  <si>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</si>
  <si>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</si>
  <si>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</si>
  <si>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</si>
  <si>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</si>
  <si>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</si>
  <si>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</si>
  <si>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</si>
  <si>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</si>
  <si>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</si>
  <si>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</si>
  <si>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</si>
  <si>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</si>
  <si>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113106134</t>
  </si>
  <si>
    <t>Rozebrání dlažeb ze zámkových dlaždic komunikací pro pěší strojně pl do 50 m2</t>
  </si>
  <si>
    <t>m2</t>
  </si>
  <si>
    <t>4</t>
  </si>
  <si>
    <t>3</t>
  </si>
  <si>
    <t>47572179</t>
  </si>
  <si>
    <t>VV</t>
  </si>
  <si>
    <t>"stávající chodník ze zámkové dlažby"   12,0</t>
  </si>
  <si>
    <t>113107181</t>
  </si>
  <si>
    <t>Odstranění podkladu živičného tl 50 mm strojně pl přes 50 do 200 m2</t>
  </si>
  <si>
    <t>-876209403</t>
  </si>
  <si>
    <t>"stávající asfaltový chodník"   81,0</t>
  </si>
  <si>
    <t>113107323</t>
  </si>
  <si>
    <t>Odstranění podkladu z kameniva drceného tl 300 mm strojně pl do 50 m2</t>
  </si>
  <si>
    <t>1005645017</t>
  </si>
  <si>
    <t>štěrkodrť - 250 mm</t>
  </si>
  <si>
    <t>113107162</t>
  </si>
  <si>
    <t>Odstranění podkladu z kameniva drceného tl 200 mm strojně pl přes 50 do 200 m2</t>
  </si>
  <si>
    <t>595455845</t>
  </si>
  <si>
    <t>štěrkodrť tl. 200 mm</t>
  </si>
  <si>
    <t>5</t>
  </si>
  <si>
    <t>113202111</t>
  </si>
  <si>
    <t>Vytrhání obrub krajníků obrubníků stojatých</t>
  </si>
  <si>
    <t>m</t>
  </si>
  <si>
    <t>-1963951558</t>
  </si>
  <si>
    <t>"silniční obrubníky"   37,0</t>
  </si>
  <si>
    <t>12</t>
  </si>
  <si>
    <t>Zemní práce - odkopávky a prokopávky</t>
  </si>
  <si>
    <t>6</t>
  </si>
  <si>
    <t>122251102</t>
  </si>
  <si>
    <t>Odkopávky a prokopávky nezapažené v hornině třídy těžitelnosti I, skupiny 3 objem do 50 m3 strojně</t>
  </si>
  <si>
    <t>m3</t>
  </si>
  <si>
    <t>1531361545</t>
  </si>
  <si>
    <t>výměna zeminy za lomovou skrývku - tl. 300 mm</t>
  </si>
  <si>
    <t>"stávající asfaltový chodník"   81,0*0,30</t>
  </si>
  <si>
    <t>"stávající chodník ze zámkové dlažby"   12,0*0,30</t>
  </si>
  <si>
    <t>výměna zeminy za lomovou skrývku - tl. 500 mm</t>
  </si>
  <si>
    <t>"zesílené vjezdy - zámková dlažba tl. 80 mm"   17,10*0,50</t>
  </si>
  <si>
    <t>"reliéfní dlažba tl. 80 mm"   2,28*0,50</t>
  </si>
  <si>
    <t>Součet</t>
  </si>
  <si>
    <t>7</t>
  </si>
  <si>
    <t>122251402</t>
  </si>
  <si>
    <t>Vykopávky v zemníku na suchu v hornině třídy těžitelnosti I, skupiny 3 objem do 50 m3 strojně</t>
  </si>
  <si>
    <t>-553414524</t>
  </si>
  <si>
    <t>lomová skrývka na výměnu</t>
  </si>
  <si>
    <t>"výměna zeminy v tl. 300 nebo 500 mm"   37,59</t>
  </si>
  <si>
    <t>8</t>
  </si>
  <si>
    <t>M</t>
  </si>
  <si>
    <t>597990001</t>
  </si>
  <si>
    <t>lomová skrývka</t>
  </si>
  <si>
    <t>t</t>
  </si>
  <si>
    <t>-457185904</t>
  </si>
  <si>
    <t>37,59*1,9</t>
  </si>
  <si>
    <t>13</t>
  </si>
  <si>
    <t>Zemní práce - hloubené vykopávky</t>
  </si>
  <si>
    <t>9</t>
  </si>
  <si>
    <t>132251102</t>
  </si>
  <si>
    <t>Hloubení rýh nezapažených  š do 800 mm v hornině třídy těžitelnosti I, skupiny 3 objem do 50 m3 strojně</t>
  </si>
  <si>
    <t>-1590758762</t>
  </si>
  <si>
    <t>"rýha pro palisády"   35,0*0,60*0,60</t>
  </si>
  <si>
    <t>"rýha pro gabiony"   14,0*1,0*0,60+9,0*1,0*0,60</t>
  </si>
  <si>
    <t>16</t>
  </si>
  <si>
    <t>Zemní práce - přemístění výkopku</t>
  </si>
  <si>
    <t>10</t>
  </si>
  <si>
    <t>162651112</t>
  </si>
  <si>
    <t>Vodorovné přemístění do 5000 m výkopku/sypaniny z horniny třídy těžitelnosti I, skupiny 1 až 3</t>
  </si>
  <si>
    <t>486672846</t>
  </si>
  <si>
    <t>"zemina"   26,40</t>
  </si>
  <si>
    <t>17</t>
  </si>
  <si>
    <t>Zemní práce - konstrukce ze zemin</t>
  </si>
  <si>
    <t>171251201</t>
  </si>
  <si>
    <t>Uložení sypaniny na skládky nebo meziskládky</t>
  </si>
  <si>
    <t>676412365</t>
  </si>
  <si>
    <t>171201221</t>
  </si>
  <si>
    <t>Poplatek za uložení na skládce (skládkovné) zeminy a kamení kód odpadu 17 05 04</t>
  </si>
  <si>
    <t>1234724162</t>
  </si>
  <si>
    <t>26,40*1,85</t>
  </si>
  <si>
    <t>18</t>
  </si>
  <si>
    <t>Zemní práce - povrchové úpravy terénu</t>
  </si>
  <si>
    <t>181351003</t>
  </si>
  <si>
    <t>Rozprostření ornice tl vrstvy do 200 mm pl do 100 m2 v rovině nebo ve svahu do 1:5 strojně</t>
  </si>
  <si>
    <t>-1378726417</t>
  </si>
  <si>
    <t>14</t>
  </si>
  <si>
    <t>181451311</t>
  </si>
  <si>
    <t>Založení trávníku strojně výsevem včetně utažení v rovině</t>
  </si>
  <si>
    <t>1231139274</t>
  </si>
  <si>
    <t>00572470</t>
  </si>
  <si>
    <t>osivo směs travní univerzál</t>
  </si>
  <si>
    <t>kg</t>
  </si>
  <si>
    <t>128</t>
  </si>
  <si>
    <t>1266414715</t>
  </si>
  <si>
    <t>0,03 kg/m2</t>
  </si>
  <si>
    <t>67,0*0,03</t>
  </si>
  <si>
    <t>181951112</t>
  </si>
  <si>
    <t>Úprava pláně v hornině třídy těžitelnosti I, skupiny 1 až 3 se zhutněním</t>
  </si>
  <si>
    <t>2072100736</t>
  </si>
  <si>
    <t>"zámková dlažba reliéfní tl. 80 mm"   2,28</t>
  </si>
  <si>
    <t>"zámková dlažba tl. 80 mm"   17,10</t>
  </si>
  <si>
    <t>"chodník - zámková dlažba tl. 60 mm"   93,0</t>
  </si>
  <si>
    <t>185803211</t>
  </si>
  <si>
    <t>Uválcování trávníku v rovině a svahu do 1:5</t>
  </si>
  <si>
    <t>1738541998</t>
  </si>
  <si>
    <t>Zakládání</t>
  </si>
  <si>
    <t>212752102</t>
  </si>
  <si>
    <t>Trativod z drenážních trubek korugovaných PE-HD SN 4 perforace 360° včetně lože otevřený výkop DN 150 pro liniové stavby</t>
  </si>
  <si>
    <t>-1441940083</t>
  </si>
  <si>
    <t>"drenáž DN 150"   67,0</t>
  </si>
  <si>
    <t>19</t>
  </si>
  <si>
    <t>214500211</t>
  </si>
  <si>
    <t>Zřízení výplně rýh s drenážním potrubím do DN 200 štěrkopískem v do 550 mm</t>
  </si>
  <si>
    <t>1285315041</t>
  </si>
  <si>
    <t>"drenáž - v. 0,45 m, š. 0,35 m"  67,0</t>
  </si>
  <si>
    <t>20</t>
  </si>
  <si>
    <t>58343930</t>
  </si>
  <si>
    <t>kamenivo drcené hrubé frakce 16/32</t>
  </si>
  <si>
    <t>-1997001061</t>
  </si>
  <si>
    <t>ztratné 5%</t>
  </si>
  <si>
    <t>67,0*0,35*0,45*1,05*1,7</t>
  </si>
  <si>
    <t>899661312</t>
  </si>
  <si>
    <t>Zřízení filtračního obalu drenážních trubek DN nad 130 do 200 mm</t>
  </si>
  <si>
    <t>-104713687</t>
  </si>
  <si>
    <t>"drenážní potrubí DN 150"   67,0</t>
  </si>
  <si>
    <t>Svislé a kompletní konstrukce</t>
  </si>
  <si>
    <t>22</t>
  </si>
  <si>
    <t>339921132</t>
  </si>
  <si>
    <t>Osazování betonových palisád do betonového základu v řadě výšky prvku přes 0,5 do 1 m (vč. bet. základu)</t>
  </si>
  <si>
    <t>-127394144</t>
  </si>
  <si>
    <t>23</t>
  </si>
  <si>
    <t>R/1031026</t>
  </si>
  <si>
    <t>palisáda betonová 160/160/600 mm</t>
  </si>
  <si>
    <t>kus</t>
  </si>
  <si>
    <t>-1831033868</t>
  </si>
  <si>
    <t>6,25 ks/m´ - ztratné 1%</t>
  </si>
  <si>
    <t>35,0*6,25*1,01</t>
  </si>
  <si>
    <t>"zaokrouhleno"   221</t>
  </si>
  <si>
    <t>24</t>
  </si>
  <si>
    <t>348215121</t>
  </si>
  <si>
    <t>Plot z gabionů šířky přes 0,5 m výšky do 1,5 m</t>
  </si>
  <si>
    <t>1274278544</t>
  </si>
  <si>
    <t>14,0*1,0+18,0*0,50</t>
  </si>
  <si>
    <t>Komunikace</t>
  </si>
  <si>
    <t>25</t>
  </si>
  <si>
    <t>564861111</t>
  </si>
  <si>
    <t>Podklad ze štěrkodrtě ŠD tl 200 mm</t>
  </si>
  <si>
    <t>-1256065053</t>
  </si>
  <si>
    <t>"reliéfní dlažby zámková tl. 80 mm"   2,28</t>
  </si>
  <si>
    <t>"zesílený vjezd - zámková dlažby tl. 80 mm"   17,10</t>
  </si>
  <si>
    <t>26</t>
  </si>
  <si>
    <t>564871116</t>
  </si>
  <si>
    <t>Podklad ze štěrkodrtě ŠD tl. 300 mm</t>
  </si>
  <si>
    <t>-83195850</t>
  </si>
  <si>
    <t>"základ pod gabiony - tl. 2x 300 mm"   2*(14,0*1,0+18,0*1,0)</t>
  </si>
  <si>
    <t>27</t>
  </si>
  <si>
    <t>564962111</t>
  </si>
  <si>
    <t>Podklad z mechanicky zpevněného kameniva MZK tl 200 mm</t>
  </si>
  <si>
    <t>399131743</t>
  </si>
  <si>
    <t>28</t>
  </si>
  <si>
    <t>596211111</t>
  </si>
  <si>
    <t>Kladení zámkové dlažby komunikací pro pěší tl 60 mm skupiny A pl do 100 m2</t>
  </si>
  <si>
    <t>-1799596794</t>
  </si>
  <si>
    <t>"chodník - zámková dlažba"   93,0</t>
  </si>
  <si>
    <t>29</t>
  </si>
  <si>
    <t>59245018</t>
  </si>
  <si>
    <t>dlažba tvar obdélník betonová 200x100x60mm přírodní</t>
  </si>
  <si>
    <t>1994244049</t>
  </si>
  <si>
    <t>93*1,02 'Přepočtené koeficientem množství</t>
  </si>
  <si>
    <t>30</t>
  </si>
  <si>
    <t>596211210</t>
  </si>
  <si>
    <t>Kladení zámkové dlažby komunikací pro pěší tl 80 mm skupiny A pl do 50 m2</t>
  </si>
  <si>
    <t>1714525941</t>
  </si>
  <si>
    <t>"parkovací stání - zámková dlažba"   17,10</t>
  </si>
  <si>
    <t>"chodník - reliéfní zámková dlažba (červená)"   2,28</t>
  </si>
  <si>
    <t>31</t>
  </si>
  <si>
    <t>59245226</t>
  </si>
  <si>
    <t>dlažba tvar obdélník betonová pro nevidomé 200x100x80mm barevná</t>
  </si>
  <si>
    <t>-1845439994</t>
  </si>
  <si>
    <t>2,28*1,02 'Přepočtené koeficientem množství</t>
  </si>
  <si>
    <t>32</t>
  </si>
  <si>
    <t>59245020</t>
  </si>
  <si>
    <t>dlažba tvar obdélník betonová 200x100x80mm přírodní</t>
  </si>
  <si>
    <t>-1547152996</t>
  </si>
  <si>
    <t>17,1*1,02 'Přepočtené koeficientem množství</t>
  </si>
  <si>
    <t>Trubní vedení</t>
  </si>
  <si>
    <t>33</t>
  </si>
  <si>
    <t>899431111</t>
  </si>
  <si>
    <t>Výšková úprava uličního vstupu nebo vpusti do 200 mm zvýšením krycího hrnce, šoupěte nebo hydrantu</t>
  </si>
  <si>
    <t>-2108282554</t>
  </si>
  <si>
    <t>"vodovodní šoupata a uzávěry"   4</t>
  </si>
  <si>
    <t>Ostatní konstrukce a práce, bourání</t>
  </si>
  <si>
    <t>91</t>
  </si>
  <si>
    <t>Doplňující konstrukce a práce pozemních komunikací, letišť a ploch</t>
  </si>
  <si>
    <t>34</t>
  </si>
  <si>
    <t>911111111</t>
  </si>
  <si>
    <t>Montáž zábradlí ocelového zabetonovaného</t>
  </si>
  <si>
    <t>-707339126</t>
  </si>
  <si>
    <t>35</t>
  </si>
  <si>
    <t>R/553990001</t>
  </si>
  <si>
    <t>ocelové zábradlí, v. 1,0 m, vč. povrchové úpravy</t>
  </si>
  <si>
    <t>-1937396742</t>
  </si>
  <si>
    <t>36</t>
  </si>
  <si>
    <t>916131213</t>
  </si>
  <si>
    <t>Osazení silničního obrubníku betonového stojatého s boční opěrou do lože z betonu prostého</t>
  </si>
  <si>
    <t>1359589226</t>
  </si>
  <si>
    <t>"betonový obrubník 150/250/1000"   37,0</t>
  </si>
  <si>
    <t>37</t>
  </si>
  <si>
    <t>59217023</t>
  </si>
  <si>
    <t>obrubník betonový chodníkový 1000x150x250mm</t>
  </si>
  <si>
    <t>587202664</t>
  </si>
  <si>
    <t>1 ks/m´ - ztratné 1%</t>
  </si>
  <si>
    <t>37,0*1,01</t>
  </si>
  <si>
    <t>"zaokrouhleno"   38</t>
  </si>
  <si>
    <t>38</t>
  </si>
  <si>
    <t>916231213</t>
  </si>
  <si>
    <t>Osazení chodníkového obrubníku betonového stojatého s boční opěrou do lože z betonu prostého</t>
  </si>
  <si>
    <t>-714319465</t>
  </si>
  <si>
    <t>"betonový obrubník 80/200/1000"   86,40</t>
  </si>
  <si>
    <t>39</t>
  </si>
  <si>
    <t>59217018</t>
  </si>
  <si>
    <t>obrubník betonový chodníkový 100x8x20 cm</t>
  </si>
  <si>
    <t>-207044733</t>
  </si>
  <si>
    <t>86,40*1,01</t>
  </si>
  <si>
    <t>"zaokrouhleno"   88</t>
  </si>
  <si>
    <t>40</t>
  </si>
  <si>
    <t>R/959880010</t>
  </si>
  <si>
    <t>Přeložení tel. kabelu vč. zemních prací</t>
  </si>
  <si>
    <t>142773665</t>
  </si>
  <si>
    <t>41</t>
  </si>
  <si>
    <t>R/959220001</t>
  </si>
  <si>
    <t xml:space="preserve">Obnažení kabelů a uložení do chráničky (dělené) DN 150 </t>
  </si>
  <si>
    <t>-1005828191</t>
  </si>
  <si>
    <t>96</t>
  </si>
  <si>
    <t>Bourání konstrukcí</t>
  </si>
  <si>
    <t>42</t>
  </si>
  <si>
    <t>966005111</t>
  </si>
  <si>
    <t>Rozebrání a odstranění silničního zábradlí se sloupky osazenými s betonovými patkami</t>
  </si>
  <si>
    <t>-922831537</t>
  </si>
  <si>
    <t>997</t>
  </si>
  <si>
    <t>Přesun sutě</t>
  </si>
  <si>
    <t>43</t>
  </si>
  <si>
    <t>997221551</t>
  </si>
  <si>
    <t>Vodorovná doprava suti ze sypkých materiálů do 1 km</t>
  </si>
  <si>
    <t>-1975257667</t>
  </si>
  <si>
    <t>"asfaltové povrchy"   7,938</t>
  </si>
  <si>
    <t>"kamenivo"   23,490+7,585</t>
  </si>
  <si>
    <t>44</t>
  </si>
  <si>
    <t>997221559</t>
  </si>
  <si>
    <t>Příplatek ZKD 1 km u vodorovné dopravy suti ze sypkých materiálů</t>
  </si>
  <si>
    <t>-327721049</t>
  </si>
  <si>
    <t>celkem 5 km</t>
  </si>
  <si>
    <t>39,013*4</t>
  </si>
  <si>
    <t>45</t>
  </si>
  <si>
    <t>997221561</t>
  </si>
  <si>
    <t>Vodorovná doprava suti z kusových materiálů do 1 km</t>
  </si>
  <si>
    <t>-253394537</t>
  </si>
  <si>
    <t>"betonové obrubníky"   7,585</t>
  </si>
  <si>
    <t>"původní zámková dlažba"   3,120</t>
  </si>
  <si>
    <t>46</t>
  </si>
  <si>
    <t>997221569</t>
  </si>
  <si>
    <t>Příplatek ZKD 1 km u vodorovné dopravy suti z kusových materiálů</t>
  </si>
  <si>
    <t>-1343910268</t>
  </si>
  <si>
    <t>celkem 10 km</t>
  </si>
  <si>
    <t>10,705*9</t>
  </si>
  <si>
    <t>47</t>
  </si>
  <si>
    <t>997221615</t>
  </si>
  <si>
    <t>Poplatek za uložení na skládce (skládkovné) stavebního odpadu betonového kód odpadu 17 01 01</t>
  </si>
  <si>
    <t>1204418208</t>
  </si>
  <si>
    <t>48</t>
  </si>
  <si>
    <t>997221645</t>
  </si>
  <si>
    <t>Poplatek za uložení na skládce (skládkovné) odpadu asfaltového bez dehtu kód odpadu 17 03 02</t>
  </si>
  <si>
    <t>-1030340015</t>
  </si>
  <si>
    <t>49</t>
  </si>
  <si>
    <t>997221655</t>
  </si>
  <si>
    <t>771663728</t>
  </si>
  <si>
    <t>998</t>
  </si>
  <si>
    <t>Přesun hmot</t>
  </si>
  <si>
    <t>50</t>
  </si>
  <si>
    <t>998225111</t>
  </si>
  <si>
    <t>Přesun hmot pro pozemní komunikace s krytem z kamene, monolitickým betonovým nebo živičným</t>
  </si>
  <si>
    <t>-1140564118</t>
  </si>
  <si>
    <t>OST</t>
  </si>
  <si>
    <t>Ostatní</t>
  </si>
  <si>
    <t>51</t>
  </si>
  <si>
    <t>10000000</t>
  </si>
  <si>
    <t>Statické zkoušky na pláni</t>
  </si>
  <si>
    <t>512</t>
  </si>
  <si>
    <t>-1577083084</t>
  </si>
  <si>
    <t>52</t>
  </si>
  <si>
    <t>959770001</t>
  </si>
  <si>
    <t>Vytyčení stavby</t>
  </si>
  <si>
    <t>1295501719</t>
  </si>
  <si>
    <t>53</t>
  </si>
  <si>
    <t>959770002</t>
  </si>
  <si>
    <t>Zaměření stavby</t>
  </si>
  <si>
    <t>-1505378572</t>
  </si>
  <si>
    <t>48-2/2020 - Dopravní značení během výstavby</t>
  </si>
  <si>
    <t xml:space="preserve">    9 - Ostatní konstrukce a práce-bourání</t>
  </si>
  <si>
    <t>Ostatní konstrukce a práce-bourání</t>
  </si>
  <si>
    <t>913111112</t>
  </si>
  <si>
    <t>Montáž a demontáž sloupku délky do 2 m dočasné dopravní značky</t>
  </si>
  <si>
    <t>-2142842058</t>
  </si>
  <si>
    <t>"značka B20a"   2</t>
  </si>
  <si>
    <t>"značka A6b"   2</t>
  </si>
  <si>
    <t>"značka A15"   2</t>
  </si>
  <si>
    <t>"značka c4b"   1</t>
  </si>
  <si>
    <t>Mezisoučet</t>
  </si>
  <si>
    <t>"1x přestavba"   7</t>
  </si>
  <si>
    <t>913111212</t>
  </si>
  <si>
    <t>Příplatek k dočasnému sloupku délky do 2 m za první a ZKD den použití</t>
  </si>
  <si>
    <t>1785350550</t>
  </si>
  <si>
    <t>celkem 2 měsíce</t>
  </si>
  <si>
    <t>7*2*30</t>
  </si>
  <si>
    <t>913121112</t>
  </si>
  <si>
    <t>Montáž a demontáž dočasné dopravní značky kompletní zvětšené</t>
  </si>
  <si>
    <t>-1168788068</t>
  </si>
  <si>
    <t>913121212</t>
  </si>
  <si>
    <t>Příplatek k dočasné dopravní značce kompletní zvětšené za první a ZKD den použití</t>
  </si>
  <si>
    <t>1190133684</t>
  </si>
  <si>
    <t>913321115</t>
  </si>
  <si>
    <t>Montáž a demontáž dočasné soupravy směrových desek s výstražným světlem 3 desky</t>
  </si>
  <si>
    <t>-1380187799</t>
  </si>
  <si>
    <t>"směrové desky Z4"   2</t>
  </si>
  <si>
    <t>913321215</t>
  </si>
  <si>
    <t>Příplatek k dočasné soupravě směrových desek s výstražným světlem 3 desky za 1. a ZKD den použití</t>
  </si>
  <si>
    <t>1738511112</t>
  </si>
  <si>
    <t>2*2*30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</si>
</sst>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  <protection locked="0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  <protection locked="0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6" fillId="4" borderId="0" xfId="0" applyNumberFormat="1" applyFont="1" applyFill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30" fillId="0" borderId="0" xfId="0" applyNumberFormat="1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7" xfId="0" applyFont="1" applyFill="1" applyBorder="1" applyAlignment="1" applyProtection="1">
      <alignment horizontal="left"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7.6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3" t="s">
        <v>14</v>
      </c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23"/>
      <c r="AQ5" s="23"/>
      <c r="AR5" s="21"/>
      <c r="BE5" s="300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5" t="s">
        <v>17</v>
      </c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23"/>
      <c r="AQ6" s="23"/>
      <c r="AR6" s="21"/>
      <c r="BE6" s="301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</v>
      </c>
      <c r="AO7" s="23"/>
      <c r="AP7" s="23"/>
      <c r="AQ7" s="23"/>
      <c r="AR7" s="21"/>
      <c r="BE7" s="301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01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1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</v>
      </c>
      <c r="AO10" s="23"/>
      <c r="AP10" s="23"/>
      <c r="AQ10" s="23"/>
      <c r="AR10" s="21"/>
      <c r="BE10" s="301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01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1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301"/>
      <c r="BS13" s="18" t="s">
        <v>6</v>
      </c>
    </row>
    <row r="14" spans="1:74" ht="12.75">
      <c r="B14" s="22"/>
      <c r="C14" s="23"/>
      <c r="D14" s="23"/>
      <c r="E14" s="306" t="s">
        <v>30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01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1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</v>
      </c>
      <c r="AO16" s="23"/>
      <c r="AP16" s="23"/>
      <c r="AQ16" s="23"/>
      <c r="AR16" s="21"/>
      <c r="BE16" s="301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01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1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</v>
      </c>
      <c r="AO19" s="23"/>
      <c r="AP19" s="23"/>
      <c r="AQ19" s="23"/>
      <c r="AR19" s="21"/>
      <c r="BE19" s="301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01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1"/>
    </row>
    <row r="22" spans="1:71" s="1" customFormat="1" ht="12" customHeight="1">
      <c r="B22" s="22"/>
      <c r="C22" s="23"/>
      <c r="D22" s="30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1"/>
    </row>
    <row r="23" spans="1:71" s="1" customFormat="1" ht="16.5" customHeight="1">
      <c r="B23" s="22"/>
      <c r="C23" s="23"/>
      <c r="D23" s="23"/>
      <c r="E23" s="308" t="s">
        <v>1</v>
      </c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23"/>
      <c r="AP23" s="23"/>
      <c r="AQ23" s="23"/>
      <c r="AR23" s="21"/>
      <c r="BE23" s="301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1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1"/>
    </row>
    <row r="26" spans="1:71" s="1" customFormat="1" ht="14.45" customHeight="1">
      <c r="B26" s="22"/>
      <c r="C26" s="23"/>
      <c r="D26" s="35" t="s">
        <v>37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309">
        <f>ROUND(AG94,2)</f>
        <v>0</v>
      </c>
      <c r="AL26" s="304"/>
      <c r="AM26" s="304"/>
      <c r="AN26" s="304"/>
      <c r="AO26" s="304"/>
      <c r="AP26" s="23"/>
      <c r="AQ26" s="23"/>
      <c r="AR26" s="21"/>
      <c r="BE26" s="301"/>
    </row>
    <row r="27" spans="1:71" s="1" customFormat="1" ht="14.45" customHeight="1">
      <c r="B27" s="22"/>
      <c r="C27" s="23"/>
      <c r="D27" s="35" t="s">
        <v>38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309">
        <f>ROUND(AG98, 2)</f>
        <v>0</v>
      </c>
      <c r="AL27" s="309"/>
      <c r="AM27" s="309"/>
      <c r="AN27" s="309"/>
      <c r="AO27" s="309"/>
      <c r="AP27" s="23"/>
      <c r="AQ27" s="23"/>
      <c r="AR27" s="21"/>
      <c r="BE27" s="301"/>
    </row>
    <row r="28" spans="1:71" s="2" customFormat="1" ht="6.95" customHeigh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9"/>
      <c r="BE28" s="301"/>
    </row>
    <row r="29" spans="1:71" s="2" customFormat="1" ht="25.9" customHeight="1">
      <c r="A29" s="36"/>
      <c r="B29" s="37"/>
      <c r="C29" s="38"/>
      <c r="D29" s="40" t="s">
        <v>39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10">
        <f>ROUND(AK26 + AK27, 2)</f>
        <v>0</v>
      </c>
      <c r="AL29" s="311"/>
      <c r="AM29" s="311"/>
      <c r="AN29" s="311"/>
      <c r="AO29" s="311"/>
      <c r="AP29" s="38"/>
      <c r="AQ29" s="38"/>
      <c r="AR29" s="39"/>
      <c r="BE29" s="301"/>
    </row>
    <row r="30" spans="1:71" s="2" customFormat="1" ht="6.95" customHeight="1">
      <c r="A30" s="36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9"/>
      <c r="BE30" s="301"/>
    </row>
    <row r="31" spans="1:71" s="2" customFormat="1" ht="12.75">
      <c r="A31" s="36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12" t="s">
        <v>40</v>
      </c>
      <c r="M31" s="312"/>
      <c r="N31" s="312"/>
      <c r="O31" s="312"/>
      <c r="P31" s="312"/>
      <c r="Q31" s="38"/>
      <c r="R31" s="38"/>
      <c r="S31" s="38"/>
      <c r="T31" s="38"/>
      <c r="U31" s="38"/>
      <c r="V31" s="38"/>
      <c r="W31" s="312" t="s">
        <v>41</v>
      </c>
      <c r="X31" s="312"/>
      <c r="Y31" s="312"/>
      <c r="Z31" s="312"/>
      <c r="AA31" s="312"/>
      <c r="AB31" s="312"/>
      <c r="AC31" s="312"/>
      <c r="AD31" s="312"/>
      <c r="AE31" s="312"/>
      <c r="AF31" s="38"/>
      <c r="AG31" s="38"/>
      <c r="AH31" s="38"/>
      <c r="AI31" s="38"/>
      <c r="AJ31" s="38"/>
      <c r="AK31" s="312" t="s">
        <v>42</v>
      </c>
      <c r="AL31" s="312"/>
      <c r="AM31" s="312"/>
      <c r="AN31" s="312"/>
      <c r="AO31" s="312"/>
      <c r="AP31" s="38"/>
      <c r="AQ31" s="38"/>
      <c r="AR31" s="39"/>
      <c r="BE31" s="301"/>
    </row>
    <row r="32" spans="1:71" s="3" customFormat="1" ht="14.45" customHeight="1">
      <c r="B32" s="42"/>
      <c r="C32" s="43"/>
      <c r="D32" s="30" t="s">
        <v>43</v>
      </c>
      <c r="E32" s="43"/>
      <c r="F32" s="30" t="s">
        <v>44</v>
      </c>
      <c r="G32" s="43"/>
      <c r="H32" s="43"/>
      <c r="I32" s="43"/>
      <c r="J32" s="43"/>
      <c r="K32" s="43"/>
      <c r="L32" s="298">
        <v>0.21</v>
      </c>
      <c r="M32" s="297"/>
      <c r="N32" s="297"/>
      <c r="O32" s="297"/>
      <c r="P32" s="297"/>
      <c r="Q32" s="43"/>
      <c r="R32" s="43"/>
      <c r="S32" s="43"/>
      <c r="T32" s="43"/>
      <c r="U32" s="43"/>
      <c r="V32" s="43"/>
      <c r="W32" s="296">
        <f>ROUND(AZ94 + SUM(CD98:CD102), 2)</f>
        <v>0</v>
      </c>
      <c r="X32" s="297"/>
      <c r="Y32" s="297"/>
      <c r="Z32" s="297"/>
      <c r="AA32" s="297"/>
      <c r="AB32" s="297"/>
      <c r="AC32" s="297"/>
      <c r="AD32" s="297"/>
      <c r="AE32" s="297"/>
      <c r="AF32" s="43"/>
      <c r="AG32" s="43"/>
      <c r="AH32" s="43"/>
      <c r="AI32" s="43"/>
      <c r="AJ32" s="43"/>
      <c r="AK32" s="296">
        <f>ROUND(AV94 + SUM(BY98:BY102), 2)</f>
        <v>0</v>
      </c>
      <c r="AL32" s="297"/>
      <c r="AM32" s="297"/>
      <c r="AN32" s="297"/>
      <c r="AO32" s="297"/>
      <c r="AP32" s="43"/>
      <c r="AQ32" s="43"/>
      <c r="AR32" s="44"/>
      <c r="BE32" s="302"/>
    </row>
    <row r="33" spans="1:57" s="3" customFormat="1" ht="14.45" customHeight="1">
      <c r="B33" s="42"/>
      <c r="C33" s="43"/>
      <c r="D33" s="43"/>
      <c r="E33" s="43"/>
      <c r="F33" s="30" t="s">
        <v>45</v>
      </c>
      <c r="G33" s="43"/>
      <c r="H33" s="43"/>
      <c r="I33" s="43"/>
      <c r="J33" s="43"/>
      <c r="K33" s="43"/>
      <c r="L33" s="298">
        <v>0.15</v>
      </c>
      <c r="M33" s="297"/>
      <c r="N33" s="297"/>
      <c r="O33" s="297"/>
      <c r="P33" s="297"/>
      <c r="Q33" s="43"/>
      <c r="R33" s="43"/>
      <c r="S33" s="43"/>
      <c r="T33" s="43"/>
      <c r="U33" s="43"/>
      <c r="V33" s="43"/>
      <c r="W33" s="296">
        <f>ROUND(BA94 + SUM(CE98:CE102), 2)</f>
        <v>0</v>
      </c>
      <c r="X33" s="297"/>
      <c r="Y33" s="297"/>
      <c r="Z33" s="297"/>
      <c r="AA33" s="297"/>
      <c r="AB33" s="297"/>
      <c r="AC33" s="297"/>
      <c r="AD33" s="297"/>
      <c r="AE33" s="297"/>
      <c r="AF33" s="43"/>
      <c r="AG33" s="43"/>
      <c r="AH33" s="43"/>
      <c r="AI33" s="43"/>
      <c r="AJ33" s="43"/>
      <c r="AK33" s="296">
        <f>ROUND(AW94 + SUM(BZ98:BZ102), 2)</f>
        <v>0</v>
      </c>
      <c r="AL33" s="297"/>
      <c r="AM33" s="297"/>
      <c r="AN33" s="297"/>
      <c r="AO33" s="297"/>
      <c r="AP33" s="43"/>
      <c r="AQ33" s="43"/>
      <c r="AR33" s="44"/>
      <c r="BE33" s="302"/>
    </row>
    <row r="34" spans="1:57" s="3" customFormat="1" ht="14.45" hidden="1" customHeight="1">
      <c r="B34" s="42"/>
      <c r="C34" s="43"/>
      <c r="D34" s="43"/>
      <c r="E34" s="43"/>
      <c r="F34" s="30" t="s">
        <v>46</v>
      </c>
      <c r="G34" s="43"/>
      <c r="H34" s="43"/>
      <c r="I34" s="43"/>
      <c r="J34" s="43"/>
      <c r="K34" s="43"/>
      <c r="L34" s="298">
        <v>0.21</v>
      </c>
      <c r="M34" s="297"/>
      <c r="N34" s="297"/>
      <c r="O34" s="297"/>
      <c r="P34" s="297"/>
      <c r="Q34" s="43"/>
      <c r="R34" s="43"/>
      <c r="S34" s="43"/>
      <c r="T34" s="43"/>
      <c r="U34" s="43"/>
      <c r="V34" s="43"/>
      <c r="W34" s="296">
        <f>ROUND(BB94 + SUM(CF98:CF102), 2)</f>
        <v>0</v>
      </c>
      <c r="X34" s="297"/>
      <c r="Y34" s="297"/>
      <c r="Z34" s="297"/>
      <c r="AA34" s="297"/>
      <c r="AB34" s="297"/>
      <c r="AC34" s="297"/>
      <c r="AD34" s="297"/>
      <c r="AE34" s="297"/>
      <c r="AF34" s="43"/>
      <c r="AG34" s="43"/>
      <c r="AH34" s="43"/>
      <c r="AI34" s="43"/>
      <c r="AJ34" s="43"/>
      <c r="AK34" s="296">
        <v>0</v>
      </c>
      <c r="AL34" s="297"/>
      <c r="AM34" s="297"/>
      <c r="AN34" s="297"/>
      <c r="AO34" s="297"/>
      <c r="AP34" s="43"/>
      <c r="AQ34" s="43"/>
      <c r="AR34" s="44"/>
      <c r="BE34" s="302"/>
    </row>
    <row r="35" spans="1:57" s="3" customFormat="1" ht="14.45" hidden="1" customHeight="1">
      <c r="B35" s="42"/>
      <c r="C35" s="43"/>
      <c r="D35" s="43"/>
      <c r="E35" s="43"/>
      <c r="F35" s="30" t="s">
        <v>47</v>
      </c>
      <c r="G35" s="43"/>
      <c r="H35" s="43"/>
      <c r="I35" s="43"/>
      <c r="J35" s="43"/>
      <c r="K35" s="43"/>
      <c r="L35" s="298">
        <v>0.15</v>
      </c>
      <c r="M35" s="297"/>
      <c r="N35" s="297"/>
      <c r="O35" s="297"/>
      <c r="P35" s="297"/>
      <c r="Q35" s="43"/>
      <c r="R35" s="43"/>
      <c r="S35" s="43"/>
      <c r="T35" s="43"/>
      <c r="U35" s="43"/>
      <c r="V35" s="43"/>
      <c r="W35" s="296">
        <f>ROUND(BC94 + SUM(CG98:CG102), 2)</f>
        <v>0</v>
      </c>
      <c r="X35" s="297"/>
      <c r="Y35" s="297"/>
      <c r="Z35" s="297"/>
      <c r="AA35" s="297"/>
      <c r="AB35" s="297"/>
      <c r="AC35" s="297"/>
      <c r="AD35" s="297"/>
      <c r="AE35" s="297"/>
      <c r="AF35" s="43"/>
      <c r="AG35" s="43"/>
      <c r="AH35" s="43"/>
      <c r="AI35" s="43"/>
      <c r="AJ35" s="43"/>
      <c r="AK35" s="296">
        <v>0</v>
      </c>
      <c r="AL35" s="297"/>
      <c r="AM35" s="297"/>
      <c r="AN35" s="297"/>
      <c r="AO35" s="297"/>
      <c r="AP35" s="43"/>
      <c r="AQ35" s="43"/>
      <c r="AR35" s="44"/>
    </row>
    <row r="36" spans="1:57" s="3" customFormat="1" ht="14.45" hidden="1" customHeight="1">
      <c r="B36" s="42"/>
      <c r="C36" s="43"/>
      <c r="D36" s="43"/>
      <c r="E36" s="43"/>
      <c r="F36" s="30" t="s">
        <v>48</v>
      </c>
      <c r="G36" s="43"/>
      <c r="H36" s="43"/>
      <c r="I36" s="43"/>
      <c r="J36" s="43"/>
      <c r="K36" s="43"/>
      <c r="L36" s="298">
        <v>0</v>
      </c>
      <c r="M36" s="297"/>
      <c r="N36" s="297"/>
      <c r="O36" s="297"/>
      <c r="P36" s="297"/>
      <c r="Q36" s="43"/>
      <c r="R36" s="43"/>
      <c r="S36" s="43"/>
      <c r="T36" s="43"/>
      <c r="U36" s="43"/>
      <c r="V36" s="43"/>
      <c r="W36" s="296">
        <f>ROUND(BD94 + SUM(CH98:CH102), 2)</f>
        <v>0</v>
      </c>
      <c r="X36" s="297"/>
      <c r="Y36" s="297"/>
      <c r="Z36" s="297"/>
      <c r="AA36" s="297"/>
      <c r="AB36" s="297"/>
      <c r="AC36" s="297"/>
      <c r="AD36" s="297"/>
      <c r="AE36" s="297"/>
      <c r="AF36" s="43"/>
      <c r="AG36" s="43"/>
      <c r="AH36" s="43"/>
      <c r="AI36" s="43"/>
      <c r="AJ36" s="43"/>
      <c r="AK36" s="296">
        <v>0</v>
      </c>
      <c r="AL36" s="297"/>
      <c r="AM36" s="297"/>
      <c r="AN36" s="297"/>
      <c r="AO36" s="297"/>
      <c r="AP36" s="43"/>
      <c r="AQ36" s="43"/>
      <c r="AR36" s="44"/>
    </row>
    <row r="37" spans="1:57" s="2" customFormat="1" ht="6.95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6"/>
    </row>
    <row r="38" spans="1:57" s="2" customFormat="1" ht="25.9" customHeight="1">
      <c r="A38" s="36"/>
      <c r="B38" s="37"/>
      <c r="C38" s="45"/>
      <c r="D38" s="46" t="s">
        <v>49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8" t="s">
        <v>50</v>
      </c>
      <c r="U38" s="47"/>
      <c r="V38" s="47"/>
      <c r="W38" s="47"/>
      <c r="X38" s="294" t="s">
        <v>51</v>
      </c>
      <c r="Y38" s="292"/>
      <c r="Z38" s="292"/>
      <c r="AA38" s="292"/>
      <c r="AB38" s="292"/>
      <c r="AC38" s="47"/>
      <c r="AD38" s="47"/>
      <c r="AE38" s="47"/>
      <c r="AF38" s="47"/>
      <c r="AG38" s="47"/>
      <c r="AH38" s="47"/>
      <c r="AI38" s="47"/>
      <c r="AJ38" s="47"/>
      <c r="AK38" s="291">
        <f>SUM(AK29:AK36)</f>
        <v>0</v>
      </c>
      <c r="AL38" s="292"/>
      <c r="AM38" s="292"/>
      <c r="AN38" s="292"/>
      <c r="AO38" s="293"/>
      <c r="AP38" s="45"/>
      <c r="AQ38" s="45"/>
      <c r="AR38" s="39"/>
      <c r="BE38" s="36"/>
    </row>
    <row r="39" spans="1:57" s="2" customFormat="1" ht="6.95" customHeight="1">
      <c r="A39" s="36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9"/>
      <c r="BE39" s="36"/>
    </row>
    <row r="40" spans="1:57" s="2" customFormat="1" ht="14.45" customHeight="1">
      <c r="A40" s="36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9"/>
      <c r="BE40" s="36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9"/>
      <c r="C49" s="50"/>
      <c r="D49" s="51" t="s">
        <v>52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53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6"/>
      <c r="B60" s="37"/>
      <c r="C60" s="38"/>
      <c r="D60" s="54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4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4" t="s">
        <v>54</v>
      </c>
      <c r="AI60" s="41"/>
      <c r="AJ60" s="41"/>
      <c r="AK60" s="41"/>
      <c r="AL60" s="41"/>
      <c r="AM60" s="54" t="s">
        <v>55</v>
      </c>
      <c r="AN60" s="41"/>
      <c r="AO60" s="41"/>
      <c r="AP60" s="38"/>
      <c r="AQ60" s="38"/>
      <c r="AR60" s="39"/>
      <c r="BE60" s="36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6"/>
      <c r="B64" s="37"/>
      <c r="C64" s="38"/>
      <c r="D64" s="51" t="s">
        <v>56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57</v>
      </c>
      <c r="AI64" s="55"/>
      <c r="AJ64" s="55"/>
      <c r="AK64" s="55"/>
      <c r="AL64" s="55"/>
      <c r="AM64" s="55"/>
      <c r="AN64" s="55"/>
      <c r="AO64" s="55"/>
      <c r="AP64" s="38"/>
      <c r="AQ64" s="38"/>
      <c r="AR64" s="39"/>
      <c r="BE64" s="36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6"/>
      <c r="B75" s="37"/>
      <c r="C75" s="38"/>
      <c r="D75" s="54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4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4" t="s">
        <v>54</v>
      </c>
      <c r="AI75" s="41"/>
      <c r="AJ75" s="41"/>
      <c r="AK75" s="41"/>
      <c r="AL75" s="41"/>
      <c r="AM75" s="54" t="s">
        <v>55</v>
      </c>
      <c r="AN75" s="41"/>
      <c r="AO75" s="41"/>
      <c r="AP75" s="38"/>
      <c r="AQ75" s="38"/>
      <c r="AR75" s="39"/>
      <c r="BE75" s="36"/>
    </row>
    <row r="76" spans="1:57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6"/>
    </row>
    <row r="77" spans="1:57" s="2" customFormat="1" ht="6.95" customHeight="1">
      <c r="A77" s="36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9"/>
      <c r="BE77" s="36"/>
    </row>
    <row r="81" spans="1:91" s="2" customFormat="1" ht="6.95" customHeight="1">
      <c r="A81" s="36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9"/>
      <c r="BE81" s="36"/>
    </row>
    <row r="82" spans="1:91" s="2" customFormat="1" ht="24.95" customHeight="1">
      <c r="A82" s="36"/>
      <c r="B82" s="37"/>
      <c r="C82" s="24" t="s">
        <v>58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6"/>
    </row>
    <row r="83" spans="1:9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6"/>
    </row>
    <row r="84" spans="1:91" s="4" customFormat="1" ht="12" customHeight="1">
      <c r="B84" s="60"/>
      <c r="C84" s="30" t="s">
        <v>13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48/2020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</row>
    <row r="85" spans="1:91" s="5" customFormat="1" ht="36.950000000000003" customHeight="1">
      <c r="B85" s="63"/>
      <c r="C85" s="64" t="s">
        <v>16</v>
      </c>
      <c r="D85" s="65"/>
      <c r="E85" s="65"/>
      <c r="F85" s="65"/>
      <c r="G85" s="65"/>
      <c r="H85" s="65"/>
      <c r="I85" s="65"/>
      <c r="J85" s="65"/>
      <c r="K85" s="65"/>
      <c r="L85" s="327" t="str">
        <f>K6</f>
        <v>Chodník - ul. Třeboňská, Rudolfov</v>
      </c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328"/>
      <c r="AL85" s="328"/>
      <c r="AM85" s="328"/>
      <c r="AN85" s="328"/>
      <c r="AO85" s="328"/>
      <c r="AP85" s="65"/>
      <c r="AQ85" s="65"/>
      <c r="AR85" s="66"/>
    </row>
    <row r="86" spans="1:91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6"/>
    </row>
    <row r="87" spans="1:91" s="2" customFormat="1" ht="12" customHeight="1">
      <c r="A87" s="36"/>
      <c r="B87" s="37"/>
      <c r="C87" s="30" t="s">
        <v>21</v>
      </c>
      <c r="D87" s="38"/>
      <c r="E87" s="38"/>
      <c r="F87" s="38"/>
      <c r="G87" s="38"/>
      <c r="H87" s="38"/>
      <c r="I87" s="38"/>
      <c r="J87" s="38"/>
      <c r="K87" s="38"/>
      <c r="L87" s="67" t="str">
        <f>IF(K8="","",K8)</f>
        <v>Rudolfov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23</v>
      </c>
      <c r="AJ87" s="38"/>
      <c r="AK87" s="38"/>
      <c r="AL87" s="38"/>
      <c r="AM87" s="329" t="str">
        <f>IF(AN8= "","",AN8)</f>
        <v>25. 9. 2020</v>
      </c>
      <c r="AN87" s="329"/>
      <c r="AO87" s="38"/>
      <c r="AP87" s="38"/>
      <c r="AQ87" s="38"/>
      <c r="AR87" s="39"/>
      <c r="BE87" s="36"/>
    </row>
    <row r="88" spans="1:91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6"/>
    </row>
    <row r="89" spans="1:91" s="2" customFormat="1" ht="25.7" customHeight="1">
      <c r="A89" s="36"/>
      <c r="B89" s="37"/>
      <c r="C89" s="30" t="s">
        <v>25</v>
      </c>
      <c r="D89" s="38"/>
      <c r="E89" s="38"/>
      <c r="F89" s="38"/>
      <c r="G89" s="38"/>
      <c r="H89" s="38"/>
      <c r="I89" s="38"/>
      <c r="J89" s="38"/>
      <c r="K89" s="38"/>
      <c r="L89" s="61" t="str">
        <f>IF(E11= "","",E11)</f>
        <v>Město Rudolfov, Hornická 1/11, 373 71 Rudolfov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31</v>
      </c>
      <c r="AJ89" s="38"/>
      <c r="AK89" s="38"/>
      <c r="AL89" s="38"/>
      <c r="AM89" s="336" t="str">
        <f>IF(E17="","",E17)</f>
        <v>Ing Pavel Lukš, Severní 125, 373 71 Hlincova Hora</v>
      </c>
      <c r="AN89" s="337"/>
      <c r="AO89" s="337"/>
      <c r="AP89" s="337"/>
      <c r="AQ89" s="38"/>
      <c r="AR89" s="39"/>
      <c r="AS89" s="330" t="s">
        <v>59</v>
      </c>
      <c r="AT89" s="331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6"/>
    </row>
    <row r="90" spans="1:91" s="2" customFormat="1" ht="15.2" customHeight="1">
      <c r="A90" s="36"/>
      <c r="B90" s="37"/>
      <c r="C90" s="30" t="s">
        <v>29</v>
      </c>
      <c r="D90" s="38"/>
      <c r="E90" s="38"/>
      <c r="F90" s="38"/>
      <c r="G90" s="38"/>
      <c r="H90" s="38"/>
      <c r="I90" s="38"/>
      <c r="J90" s="38"/>
      <c r="K90" s="38"/>
      <c r="L90" s="61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34</v>
      </c>
      <c r="AJ90" s="38"/>
      <c r="AK90" s="38"/>
      <c r="AL90" s="38"/>
      <c r="AM90" s="336" t="str">
        <f>IF(E20="","",E20)</f>
        <v>Němcová Dagmar</v>
      </c>
      <c r="AN90" s="337"/>
      <c r="AO90" s="337"/>
      <c r="AP90" s="337"/>
      <c r="AQ90" s="38"/>
      <c r="AR90" s="39"/>
      <c r="AS90" s="332"/>
      <c r="AT90" s="333"/>
      <c r="AU90" s="71"/>
      <c r="AV90" s="71"/>
      <c r="AW90" s="71"/>
      <c r="AX90" s="71"/>
      <c r="AY90" s="71"/>
      <c r="AZ90" s="71"/>
      <c r="BA90" s="71"/>
      <c r="BB90" s="71"/>
      <c r="BC90" s="71"/>
      <c r="BD90" s="72"/>
      <c r="BE90" s="36"/>
    </row>
    <row r="91" spans="1:91" s="2" customFormat="1" ht="10.9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334"/>
      <c r="AT91" s="335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6"/>
    </row>
    <row r="92" spans="1:91" s="2" customFormat="1" ht="29.25" customHeight="1">
      <c r="A92" s="36"/>
      <c r="B92" s="37"/>
      <c r="C92" s="326" t="s">
        <v>60</v>
      </c>
      <c r="D92" s="323"/>
      <c r="E92" s="323"/>
      <c r="F92" s="323"/>
      <c r="G92" s="323"/>
      <c r="H92" s="75"/>
      <c r="I92" s="324" t="s">
        <v>61</v>
      </c>
      <c r="J92" s="323"/>
      <c r="K92" s="323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23"/>
      <c r="AB92" s="323"/>
      <c r="AC92" s="323"/>
      <c r="AD92" s="323"/>
      <c r="AE92" s="323"/>
      <c r="AF92" s="323"/>
      <c r="AG92" s="322" t="s">
        <v>62</v>
      </c>
      <c r="AH92" s="323"/>
      <c r="AI92" s="323"/>
      <c r="AJ92" s="323"/>
      <c r="AK92" s="323"/>
      <c r="AL92" s="323"/>
      <c r="AM92" s="323"/>
      <c r="AN92" s="324" t="s">
        <v>63</v>
      </c>
      <c r="AO92" s="323"/>
      <c r="AP92" s="325"/>
      <c r="AQ92" s="76" t="s">
        <v>64</v>
      </c>
      <c r="AR92" s="39"/>
      <c r="AS92" s="77" t="s">
        <v>65</v>
      </c>
      <c r="AT92" s="78" t="s">
        <v>66</v>
      </c>
      <c r="AU92" s="78" t="s">
        <v>67</v>
      </c>
      <c r="AV92" s="78" t="s">
        <v>68</v>
      </c>
      <c r="AW92" s="78" t="s">
        <v>69</v>
      </c>
      <c r="AX92" s="78" t="s">
        <v>70</v>
      </c>
      <c r="AY92" s="78" t="s">
        <v>71</v>
      </c>
      <c r="AZ92" s="78" t="s">
        <v>72</v>
      </c>
      <c r="BA92" s="78" t="s">
        <v>73</v>
      </c>
      <c r="BB92" s="78" t="s">
        <v>74</v>
      </c>
      <c r="BC92" s="78" t="s">
        <v>75</v>
      </c>
      <c r="BD92" s="79" t="s">
        <v>76</v>
      </c>
      <c r="BE92" s="36"/>
    </row>
    <row r="93" spans="1:91" s="2" customFormat="1" ht="10.9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0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2"/>
      <c r="BE93" s="36"/>
    </row>
    <row r="94" spans="1:91" s="6" customFormat="1" ht="32.450000000000003" customHeight="1">
      <c r="B94" s="83"/>
      <c r="C94" s="84" t="s">
        <v>77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317">
        <f>ROUND(SUM(AG95:AG96),2)</f>
        <v>0</v>
      </c>
      <c r="AH94" s="317"/>
      <c r="AI94" s="317"/>
      <c r="AJ94" s="317"/>
      <c r="AK94" s="317"/>
      <c r="AL94" s="317"/>
      <c r="AM94" s="317"/>
      <c r="AN94" s="318">
        <f>SUM(AG94,AT94)</f>
        <v>0</v>
      </c>
      <c r="AO94" s="318"/>
      <c r="AP94" s="318"/>
      <c r="AQ94" s="87" t="s">
        <v>1</v>
      </c>
      <c r="AR94" s="88"/>
      <c r="AS94" s="89">
        <f>ROUND(SUM(AS95:AS96),2)</f>
        <v>0</v>
      </c>
      <c r="AT94" s="90">
        <f>ROUND(SUM(AV94:AW94),2)</f>
        <v>0</v>
      </c>
      <c r="AU94" s="91">
        <f>ROUND(SUM(AU95:AU96),5)</f>
        <v>0</v>
      </c>
      <c r="AV94" s="90">
        <f>ROUND(AZ94*L32,2)</f>
        <v>0</v>
      </c>
      <c r="AW94" s="90">
        <f>ROUND(BA94*L33,2)</f>
        <v>0</v>
      </c>
      <c r="AX94" s="90">
        <f>ROUND(BB94*L32,2)</f>
        <v>0</v>
      </c>
      <c r="AY94" s="90">
        <f>ROUND(BC94*L33,2)</f>
        <v>0</v>
      </c>
      <c r="AZ94" s="90">
        <f>ROUND(SUM(AZ95:AZ96),2)</f>
        <v>0</v>
      </c>
      <c r="BA94" s="90">
        <f>ROUND(SUM(BA95:BA96),2)</f>
        <v>0</v>
      </c>
      <c r="BB94" s="90">
        <f>ROUND(SUM(BB95:BB96),2)</f>
        <v>0</v>
      </c>
      <c r="BC94" s="90">
        <f>ROUND(SUM(BC95:BC96),2)</f>
        <v>0</v>
      </c>
      <c r="BD94" s="92">
        <f>ROUND(SUM(BD95:BD96),2)</f>
        <v>0</v>
      </c>
      <c r="BS94" s="93" t="s">
        <v>78</v>
      </c>
      <c r="BT94" s="93" t="s">
        <v>79</v>
      </c>
      <c r="BU94" s="94" t="s">
        <v>80</v>
      </c>
      <c r="BV94" s="93" t="s">
        <v>81</v>
      </c>
      <c r="BW94" s="93" t="s">
        <v>5</v>
      </c>
      <c r="BX94" s="93" t="s">
        <v>82</v>
      </c>
      <c r="CL94" s="93" t="s">
        <v>19</v>
      </c>
    </row>
    <row r="95" spans="1:91" s="7" customFormat="1" ht="24.75" customHeight="1">
      <c r="A95" s="95" t="s">
        <v>83</v>
      </c>
      <c r="B95" s="96"/>
      <c r="C95" s="97"/>
      <c r="D95" s="319" t="s">
        <v>84</v>
      </c>
      <c r="E95" s="319"/>
      <c r="F95" s="319"/>
      <c r="G95" s="319"/>
      <c r="H95" s="319"/>
      <c r="I95" s="98"/>
      <c r="J95" s="319" t="s">
        <v>85</v>
      </c>
      <c r="K95" s="319"/>
      <c r="L95" s="319"/>
      <c r="M95" s="319"/>
      <c r="N95" s="319"/>
      <c r="O95" s="319"/>
      <c r="P95" s="319"/>
      <c r="Q95" s="319"/>
      <c r="R95" s="319"/>
      <c r="S95" s="319"/>
      <c r="T95" s="319"/>
      <c r="U95" s="319"/>
      <c r="V95" s="319"/>
      <c r="W95" s="319"/>
      <c r="X95" s="319"/>
      <c r="Y95" s="319"/>
      <c r="Z95" s="319"/>
      <c r="AA95" s="319"/>
      <c r="AB95" s="319"/>
      <c r="AC95" s="319"/>
      <c r="AD95" s="319"/>
      <c r="AE95" s="319"/>
      <c r="AF95" s="319"/>
      <c r="AG95" s="320">
        <f>'48-1-2020 - Chodník'!J30</f>
        <v>0</v>
      </c>
      <c r="AH95" s="321"/>
      <c r="AI95" s="321"/>
      <c r="AJ95" s="321"/>
      <c r="AK95" s="321"/>
      <c r="AL95" s="321"/>
      <c r="AM95" s="321"/>
      <c r="AN95" s="320">
        <f>SUM(AG95,AT95)</f>
        <v>0</v>
      </c>
      <c r="AO95" s="321"/>
      <c r="AP95" s="321"/>
      <c r="AQ95" s="99" t="s">
        <v>86</v>
      </c>
      <c r="AR95" s="100"/>
      <c r="AS95" s="101">
        <v>0</v>
      </c>
      <c r="AT95" s="102">
        <f>ROUND(SUM(AV95:AW95),2)</f>
        <v>0</v>
      </c>
      <c r="AU95" s="103">
        <f>'48-1-2020 - Chodník'!P134</f>
        <v>0</v>
      </c>
      <c r="AV95" s="102">
        <f>'48-1-2020 - Chodník'!J33</f>
        <v>0</v>
      </c>
      <c r="AW95" s="102">
        <f>'48-1-2020 - Chodník'!J34</f>
        <v>0</v>
      </c>
      <c r="AX95" s="102">
        <f>'48-1-2020 - Chodník'!J35</f>
        <v>0</v>
      </c>
      <c r="AY95" s="102">
        <f>'48-1-2020 - Chodník'!J36</f>
        <v>0</v>
      </c>
      <c r="AZ95" s="102">
        <f>'48-1-2020 - Chodník'!F33</f>
        <v>0</v>
      </c>
      <c r="BA95" s="102">
        <f>'48-1-2020 - Chodník'!F34</f>
        <v>0</v>
      </c>
      <c r="BB95" s="102">
        <f>'48-1-2020 - Chodník'!F35</f>
        <v>0</v>
      </c>
      <c r="BC95" s="102">
        <f>'48-1-2020 - Chodník'!F36</f>
        <v>0</v>
      </c>
      <c r="BD95" s="104">
        <f>'48-1-2020 - Chodník'!F37</f>
        <v>0</v>
      </c>
      <c r="BT95" s="105" t="s">
        <v>87</v>
      </c>
      <c r="BV95" s="105" t="s">
        <v>81</v>
      </c>
      <c r="BW95" s="105" t="s">
        <v>88</v>
      </c>
      <c r="BX95" s="105" t="s">
        <v>5</v>
      </c>
      <c r="CL95" s="105" t="s">
        <v>19</v>
      </c>
      <c r="CM95" s="105" t="s">
        <v>89</v>
      </c>
    </row>
    <row r="96" spans="1:91" s="7" customFormat="1" ht="24.75" customHeight="1">
      <c r="A96" s="95" t="s">
        <v>83</v>
      </c>
      <c r="B96" s="96"/>
      <c r="C96" s="97"/>
      <c r="D96" s="319" t="s">
        <v>90</v>
      </c>
      <c r="E96" s="319"/>
      <c r="F96" s="319"/>
      <c r="G96" s="319"/>
      <c r="H96" s="319"/>
      <c r="I96" s="98"/>
      <c r="J96" s="319" t="s">
        <v>91</v>
      </c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19"/>
      <c r="Z96" s="319"/>
      <c r="AA96" s="319"/>
      <c r="AB96" s="319"/>
      <c r="AC96" s="319"/>
      <c r="AD96" s="319"/>
      <c r="AE96" s="319"/>
      <c r="AF96" s="319"/>
      <c r="AG96" s="320">
        <f>'48-2-2020 - Dopravní znač...'!J30</f>
        <v>0</v>
      </c>
      <c r="AH96" s="321"/>
      <c r="AI96" s="321"/>
      <c r="AJ96" s="321"/>
      <c r="AK96" s="321"/>
      <c r="AL96" s="321"/>
      <c r="AM96" s="321"/>
      <c r="AN96" s="320">
        <f>SUM(AG96,AT96)</f>
        <v>0</v>
      </c>
      <c r="AO96" s="321"/>
      <c r="AP96" s="321"/>
      <c r="AQ96" s="99" t="s">
        <v>86</v>
      </c>
      <c r="AR96" s="100"/>
      <c r="AS96" s="106">
        <v>0</v>
      </c>
      <c r="AT96" s="107">
        <f>ROUND(SUM(AV96:AW96),2)</f>
        <v>0</v>
      </c>
      <c r="AU96" s="108">
        <f>'48-2-2020 - Dopravní znač...'!P119</f>
        <v>0</v>
      </c>
      <c r="AV96" s="107">
        <f>'48-2-2020 - Dopravní znač...'!J33</f>
        <v>0</v>
      </c>
      <c r="AW96" s="107">
        <f>'48-2-2020 - Dopravní znač...'!J34</f>
        <v>0</v>
      </c>
      <c r="AX96" s="107">
        <f>'48-2-2020 - Dopravní znač...'!J35</f>
        <v>0</v>
      </c>
      <c r="AY96" s="107">
        <f>'48-2-2020 - Dopravní znač...'!J36</f>
        <v>0</v>
      </c>
      <c r="AZ96" s="107">
        <f>'48-2-2020 - Dopravní znač...'!F33</f>
        <v>0</v>
      </c>
      <c r="BA96" s="107">
        <f>'48-2-2020 - Dopravní znač...'!F34</f>
        <v>0</v>
      </c>
      <c r="BB96" s="107">
        <f>'48-2-2020 - Dopravní znač...'!F35</f>
        <v>0</v>
      </c>
      <c r="BC96" s="107">
        <f>'48-2-2020 - Dopravní znač...'!F36</f>
        <v>0</v>
      </c>
      <c r="BD96" s="109">
        <f>'48-2-2020 - Dopravní znač...'!F37</f>
        <v>0</v>
      </c>
      <c r="BT96" s="105" t="s">
        <v>87</v>
      </c>
      <c r="BV96" s="105" t="s">
        <v>81</v>
      </c>
      <c r="BW96" s="105" t="s">
        <v>92</v>
      </c>
      <c r="BX96" s="105" t="s">
        <v>5</v>
      </c>
      <c r="CL96" s="105" t="s">
        <v>19</v>
      </c>
      <c r="CM96" s="105" t="s">
        <v>89</v>
      </c>
    </row>
    <row r="97" spans="1:89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1"/>
    </row>
    <row r="98" spans="1:89" s="2" customFormat="1" ht="30" customHeight="1">
      <c r="A98" s="36"/>
      <c r="B98" s="37"/>
      <c r="C98" s="84" t="s">
        <v>93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18">
        <f>ROUND(SUM(AG99:AG102), 2)</f>
        <v>0</v>
      </c>
      <c r="AH98" s="318"/>
      <c r="AI98" s="318"/>
      <c r="AJ98" s="318"/>
      <c r="AK98" s="318"/>
      <c r="AL98" s="318"/>
      <c r="AM98" s="318"/>
      <c r="AN98" s="318">
        <f>ROUND(SUM(AN99:AN102), 2)</f>
        <v>0</v>
      </c>
      <c r="AO98" s="318"/>
      <c r="AP98" s="318"/>
      <c r="AQ98" s="110"/>
      <c r="AR98" s="39"/>
      <c r="AS98" s="77" t="s">
        <v>94</v>
      </c>
      <c r="AT98" s="78" t="s">
        <v>95</v>
      </c>
      <c r="AU98" s="78" t="s">
        <v>43</v>
      </c>
      <c r="AV98" s="79" t="s">
        <v>66</v>
      </c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89" s="2" customFormat="1" ht="19.899999999999999" customHeight="1">
      <c r="A99" s="36"/>
      <c r="B99" s="37"/>
      <c r="C99" s="38"/>
      <c r="D99" s="314" t="s">
        <v>96</v>
      </c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4"/>
      <c r="W99" s="314"/>
      <c r="X99" s="314"/>
      <c r="Y99" s="314"/>
      <c r="Z99" s="314"/>
      <c r="AA99" s="314"/>
      <c r="AB99" s="314"/>
      <c r="AC99" s="38"/>
      <c r="AD99" s="38"/>
      <c r="AE99" s="38"/>
      <c r="AF99" s="38"/>
      <c r="AG99" s="315">
        <f>ROUND(AG94 * AS99, 2)</f>
        <v>0</v>
      </c>
      <c r="AH99" s="316"/>
      <c r="AI99" s="316"/>
      <c r="AJ99" s="316"/>
      <c r="AK99" s="316"/>
      <c r="AL99" s="316"/>
      <c r="AM99" s="316"/>
      <c r="AN99" s="316">
        <f>ROUND(AG99 + AV99, 2)</f>
        <v>0</v>
      </c>
      <c r="AO99" s="316"/>
      <c r="AP99" s="316"/>
      <c r="AQ99" s="38"/>
      <c r="AR99" s="39"/>
      <c r="AS99" s="111">
        <v>0</v>
      </c>
      <c r="AT99" s="112" t="s">
        <v>97</v>
      </c>
      <c r="AU99" s="112" t="s">
        <v>44</v>
      </c>
      <c r="AV99" s="113">
        <f>ROUND(IF(AU99="základní",AG99*L32,IF(AU99="snížená",AG99*L33,0)), 2)</f>
        <v>0</v>
      </c>
      <c r="AW99" s="36"/>
      <c r="AX99" s="36"/>
      <c r="AY99" s="36"/>
      <c r="AZ99" s="36"/>
      <c r="BA99" s="36"/>
      <c r="BB99" s="36"/>
      <c r="BC99" s="36"/>
      <c r="BD99" s="36"/>
      <c r="BE99" s="36"/>
      <c r="BV99" s="18" t="s">
        <v>98</v>
      </c>
      <c r="BY99" s="114">
        <f>IF(AU99="základní",AV99,0)</f>
        <v>0</v>
      </c>
      <c r="BZ99" s="114">
        <f>IF(AU99="snížená",AV99,0)</f>
        <v>0</v>
      </c>
      <c r="CA99" s="114">
        <v>0</v>
      </c>
      <c r="CB99" s="114">
        <v>0</v>
      </c>
      <c r="CC99" s="114">
        <v>0</v>
      </c>
      <c r="CD99" s="114">
        <f>IF(AU99="základní",AG99,0)</f>
        <v>0</v>
      </c>
      <c r="CE99" s="114">
        <f>IF(AU99="snížená",AG99,0)</f>
        <v>0</v>
      </c>
      <c r="CF99" s="114">
        <f>IF(AU99="zákl. přenesená",AG99,0)</f>
        <v>0</v>
      </c>
      <c r="CG99" s="114">
        <f>IF(AU99="sníž. přenesená",AG99,0)</f>
        <v>0</v>
      </c>
      <c r="CH99" s="114">
        <f>IF(AU99="nulová",AG99,0)</f>
        <v>0</v>
      </c>
      <c r="CI99" s="18">
        <f>IF(AU99="základní",1,IF(AU99="snížená",2,IF(AU99="zákl. přenesená",4,IF(AU99="sníž. přenesená",5,3))))</f>
        <v>1</v>
      </c>
      <c r="CJ99" s="18">
        <f>IF(AT99="stavební čast",1,IF(AT99="investiční čast",2,3))</f>
        <v>1</v>
      </c>
      <c r="CK99" s="18" t="str">
        <f>IF(D99="Vyplň vlastní","","x")</f>
        <v>x</v>
      </c>
    </row>
    <row r="100" spans="1:89" s="2" customFormat="1" ht="19.899999999999999" customHeight="1">
      <c r="A100" s="36"/>
      <c r="B100" s="37"/>
      <c r="C100" s="38"/>
      <c r="D100" s="313" t="s">
        <v>99</v>
      </c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314"/>
      <c r="Z100" s="314"/>
      <c r="AA100" s="314"/>
      <c r="AB100" s="314"/>
      <c r="AC100" s="38"/>
      <c r="AD100" s="38"/>
      <c r="AE100" s="38"/>
      <c r="AF100" s="38"/>
      <c r="AG100" s="315">
        <f>ROUND(AG94 * AS100, 2)</f>
        <v>0</v>
      </c>
      <c r="AH100" s="316"/>
      <c r="AI100" s="316"/>
      <c r="AJ100" s="316"/>
      <c r="AK100" s="316"/>
      <c r="AL100" s="316"/>
      <c r="AM100" s="316"/>
      <c r="AN100" s="316">
        <f>ROUND(AG100 + AV100, 2)</f>
        <v>0</v>
      </c>
      <c r="AO100" s="316"/>
      <c r="AP100" s="316"/>
      <c r="AQ100" s="38"/>
      <c r="AR100" s="39"/>
      <c r="AS100" s="111">
        <v>0</v>
      </c>
      <c r="AT100" s="112" t="s">
        <v>97</v>
      </c>
      <c r="AU100" s="112" t="s">
        <v>44</v>
      </c>
      <c r="AV100" s="113">
        <f>ROUND(IF(AU100="základní",AG100*L32,IF(AU100="snížená",AG100*L33,0)), 2)</f>
        <v>0</v>
      </c>
      <c r="AW100" s="36"/>
      <c r="AX100" s="36"/>
      <c r="AY100" s="36"/>
      <c r="AZ100" s="36"/>
      <c r="BA100" s="36"/>
      <c r="BB100" s="36"/>
      <c r="BC100" s="36"/>
      <c r="BD100" s="36"/>
      <c r="BE100" s="36"/>
      <c r="BV100" s="18" t="s">
        <v>100</v>
      </c>
      <c r="BY100" s="114">
        <f>IF(AU100="základní",AV100,0)</f>
        <v>0</v>
      </c>
      <c r="BZ100" s="114">
        <f>IF(AU100="snížená",AV100,0)</f>
        <v>0</v>
      </c>
      <c r="CA100" s="114">
        <v>0</v>
      </c>
      <c r="CB100" s="114">
        <v>0</v>
      </c>
      <c r="CC100" s="114">
        <v>0</v>
      </c>
      <c r="CD100" s="114">
        <f>IF(AU100="základní",AG100,0)</f>
        <v>0</v>
      </c>
      <c r="CE100" s="114">
        <f>IF(AU100="snížená",AG100,0)</f>
        <v>0</v>
      </c>
      <c r="CF100" s="114">
        <f>IF(AU100="zákl. přenesená",AG100,0)</f>
        <v>0</v>
      </c>
      <c r="CG100" s="114">
        <f>IF(AU100="sníž. přenesená",AG100,0)</f>
        <v>0</v>
      </c>
      <c r="CH100" s="114">
        <f>IF(AU100="nulová",AG100,0)</f>
        <v>0</v>
      </c>
      <c r="CI100" s="18">
        <f>IF(AU100="základní",1,IF(AU100="snížená",2,IF(AU100="zákl. přenesená",4,IF(AU100="sníž. přenesená",5,3))))</f>
        <v>1</v>
      </c>
      <c r="CJ100" s="18">
        <f>IF(AT100="stavební čast",1,IF(AT100="investiční čast",2,3))</f>
        <v>1</v>
      </c>
      <c r="CK100" s="18" t="str">
        <f>IF(D100="Vyplň vlastní","","x")</f>
        <v/>
      </c>
    </row>
    <row r="101" spans="1:89" s="2" customFormat="1" ht="19.899999999999999" customHeight="1">
      <c r="A101" s="36"/>
      <c r="B101" s="37"/>
      <c r="C101" s="38"/>
      <c r="D101" s="313" t="s">
        <v>99</v>
      </c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4"/>
      <c r="W101" s="314"/>
      <c r="X101" s="314"/>
      <c r="Y101" s="314"/>
      <c r="Z101" s="314"/>
      <c r="AA101" s="314"/>
      <c r="AB101" s="314"/>
      <c r="AC101" s="38"/>
      <c r="AD101" s="38"/>
      <c r="AE101" s="38"/>
      <c r="AF101" s="38"/>
      <c r="AG101" s="315">
        <f>ROUND(AG94 * AS101, 2)</f>
        <v>0</v>
      </c>
      <c r="AH101" s="316"/>
      <c r="AI101" s="316"/>
      <c r="AJ101" s="316"/>
      <c r="AK101" s="316"/>
      <c r="AL101" s="316"/>
      <c r="AM101" s="316"/>
      <c r="AN101" s="316">
        <f>ROUND(AG101 + AV101, 2)</f>
        <v>0</v>
      </c>
      <c r="AO101" s="316"/>
      <c r="AP101" s="316"/>
      <c r="AQ101" s="38"/>
      <c r="AR101" s="39"/>
      <c r="AS101" s="111">
        <v>0</v>
      </c>
      <c r="AT101" s="112" t="s">
        <v>97</v>
      </c>
      <c r="AU101" s="112" t="s">
        <v>44</v>
      </c>
      <c r="AV101" s="113">
        <f>ROUND(IF(AU101="základní",AG101*L32,IF(AU101="snížená",AG101*L33,0)), 2)</f>
        <v>0</v>
      </c>
      <c r="AW101" s="36"/>
      <c r="AX101" s="36"/>
      <c r="AY101" s="36"/>
      <c r="AZ101" s="36"/>
      <c r="BA101" s="36"/>
      <c r="BB101" s="36"/>
      <c r="BC101" s="36"/>
      <c r="BD101" s="36"/>
      <c r="BE101" s="36"/>
      <c r="BV101" s="18" t="s">
        <v>100</v>
      </c>
      <c r="BY101" s="114">
        <f>IF(AU101="základní",AV101,0)</f>
        <v>0</v>
      </c>
      <c r="BZ101" s="114">
        <f>IF(AU101="snížená",AV101,0)</f>
        <v>0</v>
      </c>
      <c r="CA101" s="114">
        <v>0</v>
      </c>
      <c r="CB101" s="114">
        <v>0</v>
      </c>
      <c r="CC101" s="114">
        <v>0</v>
      </c>
      <c r="CD101" s="114">
        <f>IF(AU101="základní",AG101,0)</f>
        <v>0</v>
      </c>
      <c r="CE101" s="114">
        <f>IF(AU101="snížená",AG101,0)</f>
        <v>0</v>
      </c>
      <c r="CF101" s="114">
        <f>IF(AU101="zákl. přenesená",AG101,0)</f>
        <v>0</v>
      </c>
      <c r="CG101" s="114">
        <f>IF(AU101="sníž. přenesená",AG101,0)</f>
        <v>0</v>
      </c>
      <c r="CH101" s="114">
        <f>IF(AU101="nulová",AG101,0)</f>
        <v>0</v>
      </c>
      <c r="CI101" s="18">
        <f>IF(AU101="základní",1,IF(AU101="snížená",2,IF(AU101="zákl. přenesená",4,IF(AU101="sníž. přenesená",5,3))))</f>
        <v>1</v>
      </c>
      <c r="CJ101" s="18">
        <f>IF(AT101="stavební čast",1,IF(AT101="investiční čast",2,3))</f>
        <v>1</v>
      </c>
      <c r="CK101" s="18" t="str">
        <f>IF(D101="Vyplň vlastní","","x")</f>
        <v/>
      </c>
    </row>
    <row r="102" spans="1:89" s="2" customFormat="1" ht="19.899999999999999" customHeight="1">
      <c r="A102" s="36"/>
      <c r="B102" s="37"/>
      <c r="C102" s="38"/>
      <c r="D102" s="313" t="s">
        <v>99</v>
      </c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314"/>
      <c r="Y102" s="314"/>
      <c r="Z102" s="314"/>
      <c r="AA102" s="314"/>
      <c r="AB102" s="314"/>
      <c r="AC102" s="38"/>
      <c r="AD102" s="38"/>
      <c r="AE102" s="38"/>
      <c r="AF102" s="38"/>
      <c r="AG102" s="315">
        <f>ROUND(AG94 * AS102, 2)</f>
        <v>0</v>
      </c>
      <c r="AH102" s="316"/>
      <c r="AI102" s="316"/>
      <c r="AJ102" s="316"/>
      <c r="AK102" s="316"/>
      <c r="AL102" s="316"/>
      <c r="AM102" s="316"/>
      <c r="AN102" s="316">
        <f>ROUND(AG102 + AV102, 2)</f>
        <v>0</v>
      </c>
      <c r="AO102" s="316"/>
      <c r="AP102" s="316"/>
      <c r="AQ102" s="38"/>
      <c r="AR102" s="39"/>
      <c r="AS102" s="115">
        <v>0</v>
      </c>
      <c r="AT102" s="116" t="s">
        <v>97</v>
      </c>
      <c r="AU102" s="116" t="s">
        <v>44</v>
      </c>
      <c r="AV102" s="117">
        <f>ROUND(IF(AU102="základní",AG102*L32,IF(AU102="snížená",AG102*L33,0)), 2)</f>
        <v>0</v>
      </c>
      <c r="AW102" s="36"/>
      <c r="AX102" s="36"/>
      <c r="AY102" s="36"/>
      <c r="AZ102" s="36"/>
      <c r="BA102" s="36"/>
      <c r="BB102" s="36"/>
      <c r="BC102" s="36"/>
      <c r="BD102" s="36"/>
      <c r="BE102" s="36"/>
      <c r="BV102" s="18" t="s">
        <v>100</v>
      </c>
      <c r="BY102" s="114">
        <f>IF(AU102="základní",AV102,0)</f>
        <v>0</v>
      </c>
      <c r="BZ102" s="114">
        <f>IF(AU102="snížená",AV102,0)</f>
        <v>0</v>
      </c>
      <c r="CA102" s="114">
        <v>0</v>
      </c>
      <c r="CB102" s="114">
        <v>0</v>
      </c>
      <c r="CC102" s="114">
        <v>0</v>
      </c>
      <c r="CD102" s="114">
        <f>IF(AU102="základní",AG102,0)</f>
        <v>0</v>
      </c>
      <c r="CE102" s="114">
        <f>IF(AU102="snížená",AG102,0)</f>
        <v>0</v>
      </c>
      <c r="CF102" s="114">
        <f>IF(AU102="zákl. přenesená",AG102,0)</f>
        <v>0</v>
      </c>
      <c r="CG102" s="114">
        <f>IF(AU102="sníž. přenesená",AG102,0)</f>
        <v>0</v>
      </c>
      <c r="CH102" s="114">
        <f>IF(AU102="nulová",AG102,0)</f>
        <v>0</v>
      </c>
      <c r="CI102" s="18">
        <f>IF(AU102="základní",1,IF(AU102="snížená",2,IF(AU102="zákl. přenesená",4,IF(AU102="sníž. přenesená",5,3))))</f>
        <v>1</v>
      </c>
      <c r="CJ102" s="18">
        <f>IF(AT102="stavební čast",1,IF(AT102="investiční čast",2,3))</f>
        <v>1</v>
      </c>
      <c r="CK102" s="18" t="str">
        <f>IF(D102="Vyplň vlastní","","x")</f>
        <v/>
      </c>
    </row>
    <row r="103" spans="1:89" s="2" customFormat="1" ht="10.9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9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89" s="2" customFormat="1" ht="30" customHeight="1">
      <c r="A104" s="36"/>
      <c r="B104" s="37"/>
      <c r="C104" s="118" t="s">
        <v>101</v>
      </c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299">
        <f>ROUND(AG94 + AG98, 2)</f>
        <v>0</v>
      </c>
      <c r="AH104" s="299"/>
      <c r="AI104" s="299"/>
      <c r="AJ104" s="299"/>
      <c r="AK104" s="299"/>
      <c r="AL104" s="299"/>
      <c r="AM104" s="299"/>
      <c r="AN104" s="299">
        <f>ROUND(AN94 + AN98, 2)</f>
        <v>0</v>
      </c>
      <c r="AO104" s="299"/>
      <c r="AP104" s="299"/>
      <c r="AQ104" s="119"/>
      <c r="AR104" s="39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89" s="2" customFormat="1" ht="6.95" customHeight="1">
      <c r="A105" s="36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39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</sheetData>
  <sheetProtection algorithmName="SHA-512" hashValue="rZ7Ab9pOKI18hrXe02uHeR5Yi3oFQ7ZFi6/Pk9Sr/l+PJ2paKz/Z0n7Y5F7UZrfuPUTUVSrWLUe3chTLzX19pA==" saltValue="PBzgpkjRAdzHr8IwUnu8Q+7LsLIT7zd/kdcHf1PW2wfHHNBhGxjEJbKzVG8o7roagdt+nsEHF1GqzebhuYrCTw==" spinCount="100000" sheet="1" objects="1" scenarios="1" formatColumns="0" formatRows="0"/>
  <mergeCells count="64">
    <mergeCell ref="L85:AO85"/>
    <mergeCell ref="AM87:AN87"/>
    <mergeCell ref="AS89:AT91"/>
    <mergeCell ref="AM89:AP89"/>
    <mergeCell ref="AM90:AP90"/>
    <mergeCell ref="J96:AF96"/>
    <mergeCell ref="AG99:AM99"/>
    <mergeCell ref="AN99:AP99"/>
    <mergeCell ref="D99:AB99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D102:AB102"/>
    <mergeCell ref="AG102:AM102"/>
    <mergeCell ref="AN102:AP102"/>
    <mergeCell ref="AG94:AM94"/>
    <mergeCell ref="AN94:AP94"/>
    <mergeCell ref="AG98:AM98"/>
    <mergeCell ref="AN98:AP98"/>
    <mergeCell ref="D100:AB100"/>
    <mergeCell ref="AG100:AM100"/>
    <mergeCell ref="AN100:AP100"/>
    <mergeCell ref="D101:AB101"/>
    <mergeCell ref="AG101:AM101"/>
    <mergeCell ref="AN101:AP101"/>
    <mergeCell ref="D96:H96"/>
    <mergeCell ref="AG96:AM96"/>
    <mergeCell ref="AN96:AP96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</mergeCells>
  <dataValidations count="2">
    <dataValidation type="list" allowBlank="1" showInputMessage="1" showErrorMessage="1" error="Povoleny jsou hodnoty základní, snížená, zákl. přenesená, sníž. přenesená, nulová." sqref="AU98:AU102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8:AT102">
      <formula1>"stavební čast, technologická čast, investiční čast"</formula1>
    </dataValidation>
  </dataValidations>
  <hyperlinks>
    <hyperlink ref="A95" location="'48-1-2020 - Chodník'!C2" display="/"/>
    <hyperlink ref="A96" location="'48-2-2020 - Dopravní znač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8.1640625" style="1" customWidth="1"/>
    <col min="7" max="7" width="7" style="1" customWidth="1"/>
    <col min="8" max="8" width="11.5" style="1" customWidth="1"/>
    <col min="9" max="9" width="20.1640625" style="12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20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88</v>
      </c>
    </row>
    <row r="3" spans="1:46" s="1" customFormat="1" ht="6.95" customHeight="1">
      <c r="B3" s="121"/>
      <c r="C3" s="122"/>
      <c r="D3" s="122"/>
      <c r="E3" s="122"/>
      <c r="F3" s="122"/>
      <c r="G3" s="122"/>
      <c r="H3" s="122"/>
      <c r="I3" s="123"/>
      <c r="J3" s="122"/>
      <c r="K3" s="122"/>
      <c r="L3" s="21"/>
      <c r="AT3" s="18" t="s">
        <v>89</v>
      </c>
    </row>
    <row r="4" spans="1:46" s="1" customFormat="1" ht="24.95" customHeight="1">
      <c r="B4" s="21"/>
      <c r="D4" s="124" t="s">
        <v>102</v>
      </c>
      <c r="I4" s="120"/>
      <c r="L4" s="21"/>
      <c r="M4" s="125" t="s">
        <v>10</v>
      </c>
      <c r="AT4" s="18" t="s">
        <v>4</v>
      </c>
    </row>
    <row r="5" spans="1:46" s="1" customFormat="1" ht="6.95" customHeight="1">
      <c r="B5" s="21"/>
      <c r="I5" s="120"/>
      <c r="L5" s="21"/>
    </row>
    <row r="6" spans="1:46" s="1" customFormat="1" ht="12" customHeight="1">
      <c r="B6" s="21"/>
      <c r="D6" s="126" t="s">
        <v>16</v>
      </c>
      <c r="I6" s="120"/>
      <c r="L6" s="21"/>
    </row>
    <row r="7" spans="1:46" s="1" customFormat="1" ht="16.5" customHeight="1">
      <c r="B7" s="21"/>
      <c r="E7" s="341" t="str">
        <f>'Rekapitulace stavby'!K6</f>
        <v>Chodník - ul. Třeboňská, Rudolfov</v>
      </c>
      <c r="F7" s="342"/>
      <c r="G7" s="342"/>
      <c r="H7" s="342"/>
      <c r="I7" s="120"/>
      <c r="L7" s="21"/>
    </row>
    <row r="8" spans="1:46" s="2" customFormat="1" ht="12" customHeight="1">
      <c r="A8" s="36"/>
      <c r="B8" s="39"/>
      <c r="C8" s="36"/>
      <c r="D8" s="126" t="s">
        <v>103</v>
      </c>
      <c r="E8" s="36"/>
      <c r="F8" s="36"/>
      <c r="G8" s="36"/>
      <c r="H8" s="36"/>
      <c r="I8" s="127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39"/>
      <c r="C9" s="36"/>
      <c r="D9" s="36"/>
      <c r="E9" s="343" t="s">
        <v>104</v>
      </c>
      <c r="F9" s="344"/>
      <c r="G9" s="344"/>
      <c r="H9" s="344"/>
      <c r="I9" s="127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39"/>
      <c r="C10" s="36"/>
      <c r="D10" s="36"/>
      <c r="E10" s="36"/>
      <c r="F10" s="36"/>
      <c r="G10" s="36"/>
      <c r="H10" s="36"/>
      <c r="I10" s="127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39"/>
      <c r="C11" s="36"/>
      <c r="D11" s="126" t="s">
        <v>18</v>
      </c>
      <c r="E11" s="36"/>
      <c r="F11" s="128" t="s">
        <v>19</v>
      </c>
      <c r="G11" s="36"/>
      <c r="H11" s="36"/>
      <c r="I11" s="129" t="s">
        <v>20</v>
      </c>
      <c r="J11" s="128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39"/>
      <c r="C12" s="36"/>
      <c r="D12" s="126" t="s">
        <v>21</v>
      </c>
      <c r="E12" s="36"/>
      <c r="F12" s="128" t="s">
        <v>22</v>
      </c>
      <c r="G12" s="36"/>
      <c r="H12" s="36"/>
      <c r="I12" s="129" t="s">
        <v>23</v>
      </c>
      <c r="J12" s="130" t="str">
        <f>'Rekapitulace stavby'!AN8</f>
        <v>25. 9. 2020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39"/>
      <c r="C13" s="36"/>
      <c r="D13" s="36"/>
      <c r="E13" s="36"/>
      <c r="F13" s="36"/>
      <c r="G13" s="36"/>
      <c r="H13" s="36"/>
      <c r="I13" s="127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26" t="s">
        <v>25</v>
      </c>
      <c r="E14" s="36"/>
      <c r="F14" s="36"/>
      <c r="G14" s="36"/>
      <c r="H14" s="36"/>
      <c r="I14" s="129" t="s">
        <v>26</v>
      </c>
      <c r="J14" s="128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39"/>
      <c r="C15" s="36"/>
      <c r="D15" s="36"/>
      <c r="E15" s="128" t="s">
        <v>27</v>
      </c>
      <c r="F15" s="36"/>
      <c r="G15" s="36"/>
      <c r="H15" s="36"/>
      <c r="I15" s="129" t="s">
        <v>28</v>
      </c>
      <c r="J15" s="128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39"/>
      <c r="C16" s="36"/>
      <c r="D16" s="36"/>
      <c r="E16" s="36"/>
      <c r="F16" s="36"/>
      <c r="G16" s="36"/>
      <c r="H16" s="36"/>
      <c r="I16" s="127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39"/>
      <c r="C17" s="36"/>
      <c r="D17" s="126" t="s">
        <v>29</v>
      </c>
      <c r="E17" s="36"/>
      <c r="F17" s="36"/>
      <c r="G17" s="36"/>
      <c r="H17" s="36"/>
      <c r="I17" s="129" t="s">
        <v>26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39"/>
      <c r="C18" s="36"/>
      <c r="D18" s="36"/>
      <c r="E18" s="345" t="str">
        <f>'Rekapitulace stavby'!E14</f>
        <v>Vyplň údaj</v>
      </c>
      <c r="F18" s="346"/>
      <c r="G18" s="346"/>
      <c r="H18" s="346"/>
      <c r="I18" s="129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39"/>
      <c r="C19" s="36"/>
      <c r="D19" s="36"/>
      <c r="E19" s="36"/>
      <c r="F19" s="36"/>
      <c r="G19" s="36"/>
      <c r="H19" s="36"/>
      <c r="I19" s="127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39"/>
      <c r="C20" s="36"/>
      <c r="D20" s="126" t="s">
        <v>31</v>
      </c>
      <c r="E20" s="36"/>
      <c r="F20" s="36"/>
      <c r="G20" s="36"/>
      <c r="H20" s="36"/>
      <c r="I20" s="129" t="s">
        <v>26</v>
      </c>
      <c r="J20" s="128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39"/>
      <c r="C21" s="36"/>
      <c r="D21" s="36"/>
      <c r="E21" s="128" t="s">
        <v>32</v>
      </c>
      <c r="F21" s="36"/>
      <c r="G21" s="36"/>
      <c r="H21" s="36"/>
      <c r="I21" s="129" t="s">
        <v>28</v>
      </c>
      <c r="J21" s="128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39"/>
      <c r="C22" s="36"/>
      <c r="D22" s="36"/>
      <c r="E22" s="36"/>
      <c r="F22" s="36"/>
      <c r="G22" s="36"/>
      <c r="H22" s="36"/>
      <c r="I22" s="127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39"/>
      <c r="C23" s="36"/>
      <c r="D23" s="126" t="s">
        <v>34</v>
      </c>
      <c r="E23" s="36"/>
      <c r="F23" s="36"/>
      <c r="G23" s="36"/>
      <c r="H23" s="36"/>
      <c r="I23" s="129" t="s">
        <v>26</v>
      </c>
      <c r="J23" s="128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39"/>
      <c r="C24" s="36"/>
      <c r="D24" s="36"/>
      <c r="E24" s="128" t="s">
        <v>35</v>
      </c>
      <c r="F24" s="36"/>
      <c r="G24" s="36"/>
      <c r="H24" s="36"/>
      <c r="I24" s="129" t="s">
        <v>28</v>
      </c>
      <c r="J24" s="128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39"/>
      <c r="C25" s="36"/>
      <c r="D25" s="36"/>
      <c r="E25" s="36"/>
      <c r="F25" s="36"/>
      <c r="G25" s="36"/>
      <c r="H25" s="36"/>
      <c r="I25" s="127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39"/>
      <c r="C26" s="36"/>
      <c r="D26" s="126" t="s">
        <v>36</v>
      </c>
      <c r="E26" s="36"/>
      <c r="F26" s="36"/>
      <c r="G26" s="36"/>
      <c r="H26" s="36"/>
      <c r="I26" s="127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31"/>
      <c r="B27" s="132"/>
      <c r="C27" s="131"/>
      <c r="D27" s="131"/>
      <c r="E27" s="347" t="s">
        <v>1</v>
      </c>
      <c r="F27" s="347"/>
      <c r="G27" s="347"/>
      <c r="H27" s="347"/>
      <c r="I27" s="133"/>
      <c r="J27" s="131"/>
      <c r="K27" s="131"/>
      <c r="L27" s="134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pans="1:31" s="2" customFormat="1" ht="6.95" customHeight="1">
      <c r="A28" s="36"/>
      <c r="B28" s="39"/>
      <c r="C28" s="36"/>
      <c r="D28" s="36"/>
      <c r="E28" s="36"/>
      <c r="F28" s="36"/>
      <c r="G28" s="36"/>
      <c r="H28" s="36"/>
      <c r="I28" s="127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39"/>
      <c r="C29" s="36"/>
      <c r="D29" s="135"/>
      <c r="E29" s="135"/>
      <c r="F29" s="135"/>
      <c r="G29" s="135"/>
      <c r="H29" s="135"/>
      <c r="I29" s="136"/>
      <c r="J29" s="135"/>
      <c r="K29" s="135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39"/>
      <c r="C30" s="36"/>
      <c r="D30" s="137" t="s">
        <v>39</v>
      </c>
      <c r="E30" s="36"/>
      <c r="F30" s="36"/>
      <c r="G30" s="36"/>
      <c r="H30" s="36"/>
      <c r="I30" s="127"/>
      <c r="J30" s="138">
        <f>ROUND(J134,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5"/>
      <c r="E31" s="135"/>
      <c r="F31" s="135"/>
      <c r="G31" s="135"/>
      <c r="H31" s="135"/>
      <c r="I31" s="136"/>
      <c r="J31" s="135"/>
      <c r="K31" s="135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36"/>
      <c r="E32" s="36"/>
      <c r="F32" s="139" t="s">
        <v>41</v>
      </c>
      <c r="G32" s="36"/>
      <c r="H32" s="36"/>
      <c r="I32" s="140" t="s">
        <v>40</v>
      </c>
      <c r="J32" s="139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1" t="s">
        <v>43</v>
      </c>
      <c r="E33" s="126" t="s">
        <v>44</v>
      </c>
      <c r="F33" s="142">
        <f>ROUND((SUM(BE134:BE281)),  2)</f>
        <v>0</v>
      </c>
      <c r="G33" s="36"/>
      <c r="H33" s="36"/>
      <c r="I33" s="143">
        <v>0.21</v>
      </c>
      <c r="J33" s="142">
        <f>ROUND(((SUM(BE134:BE281))*I33),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39"/>
      <c r="C34" s="36"/>
      <c r="D34" s="36"/>
      <c r="E34" s="126" t="s">
        <v>45</v>
      </c>
      <c r="F34" s="142">
        <f>ROUND((SUM(BF134:BF281)),  2)</f>
        <v>0</v>
      </c>
      <c r="G34" s="36"/>
      <c r="H34" s="36"/>
      <c r="I34" s="143">
        <v>0.15</v>
      </c>
      <c r="J34" s="142">
        <f>ROUND(((SUM(BF134:BF281))*I34),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39"/>
      <c r="C35" s="36"/>
      <c r="D35" s="36"/>
      <c r="E35" s="126" t="s">
        <v>46</v>
      </c>
      <c r="F35" s="142">
        <f>ROUND((SUM(BG134:BG281)),  2)</f>
        <v>0</v>
      </c>
      <c r="G35" s="36"/>
      <c r="H35" s="36"/>
      <c r="I35" s="143">
        <v>0.21</v>
      </c>
      <c r="J35" s="142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39"/>
      <c r="C36" s="36"/>
      <c r="D36" s="36"/>
      <c r="E36" s="126" t="s">
        <v>47</v>
      </c>
      <c r="F36" s="142">
        <f>ROUND((SUM(BH134:BH281)),  2)</f>
        <v>0</v>
      </c>
      <c r="G36" s="36"/>
      <c r="H36" s="36"/>
      <c r="I36" s="143">
        <v>0.15</v>
      </c>
      <c r="J36" s="142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39"/>
      <c r="C37" s="36"/>
      <c r="D37" s="36"/>
      <c r="E37" s="126" t="s">
        <v>48</v>
      </c>
      <c r="F37" s="142">
        <f>ROUND((SUM(BI134:BI281)),  2)</f>
        <v>0</v>
      </c>
      <c r="G37" s="36"/>
      <c r="H37" s="36"/>
      <c r="I37" s="143">
        <v>0</v>
      </c>
      <c r="J37" s="142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39"/>
      <c r="C38" s="36"/>
      <c r="D38" s="36"/>
      <c r="E38" s="36"/>
      <c r="F38" s="36"/>
      <c r="G38" s="36"/>
      <c r="H38" s="36"/>
      <c r="I38" s="127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39"/>
      <c r="C39" s="144"/>
      <c r="D39" s="145" t="s">
        <v>49</v>
      </c>
      <c r="E39" s="146"/>
      <c r="F39" s="146"/>
      <c r="G39" s="147" t="s">
        <v>50</v>
      </c>
      <c r="H39" s="148" t="s">
        <v>51</v>
      </c>
      <c r="I39" s="149"/>
      <c r="J39" s="150">
        <f>SUM(J30:J37)</f>
        <v>0</v>
      </c>
      <c r="K39" s="151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39"/>
      <c r="C40" s="36"/>
      <c r="D40" s="36"/>
      <c r="E40" s="36"/>
      <c r="F40" s="36"/>
      <c r="G40" s="36"/>
      <c r="H40" s="36"/>
      <c r="I40" s="127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5" customHeight="1">
      <c r="B41" s="21"/>
      <c r="I41" s="120"/>
      <c r="L41" s="21"/>
    </row>
    <row r="42" spans="1:31" s="1" customFormat="1" ht="14.45" customHeight="1">
      <c r="B42" s="21"/>
      <c r="I42" s="120"/>
      <c r="L42" s="21"/>
    </row>
    <row r="43" spans="1:31" s="1" customFormat="1" ht="14.45" customHeight="1">
      <c r="B43" s="21"/>
      <c r="I43" s="120"/>
      <c r="L43" s="21"/>
    </row>
    <row r="44" spans="1:31" s="1" customFormat="1" ht="14.45" customHeight="1">
      <c r="B44" s="21"/>
      <c r="I44" s="120"/>
      <c r="L44" s="21"/>
    </row>
    <row r="45" spans="1:31" s="1" customFormat="1" ht="14.45" customHeight="1">
      <c r="B45" s="21"/>
      <c r="I45" s="120"/>
      <c r="L45" s="21"/>
    </row>
    <row r="46" spans="1:31" s="1" customFormat="1" ht="14.45" customHeight="1">
      <c r="B46" s="21"/>
      <c r="I46" s="120"/>
      <c r="L46" s="21"/>
    </row>
    <row r="47" spans="1:31" s="1" customFormat="1" ht="14.45" customHeight="1">
      <c r="B47" s="21"/>
      <c r="I47" s="120"/>
      <c r="L47" s="21"/>
    </row>
    <row r="48" spans="1:31" s="1" customFormat="1" ht="14.45" customHeight="1">
      <c r="B48" s="21"/>
      <c r="I48" s="120"/>
      <c r="L48" s="21"/>
    </row>
    <row r="49" spans="1:31" s="1" customFormat="1" ht="14.45" customHeight="1">
      <c r="B49" s="21"/>
      <c r="I49" s="120"/>
      <c r="L49" s="21"/>
    </row>
    <row r="50" spans="1:31" s="2" customFormat="1" ht="14.45" customHeight="1">
      <c r="B50" s="53"/>
      <c r="D50" s="152" t="s">
        <v>52</v>
      </c>
      <c r="E50" s="153"/>
      <c r="F50" s="153"/>
      <c r="G50" s="152" t="s">
        <v>53</v>
      </c>
      <c r="H50" s="153"/>
      <c r="I50" s="154"/>
      <c r="J50" s="153"/>
      <c r="K50" s="153"/>
      <c r="L50" s="5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6"/>
      <c r="B61" s="39"/>
      <c r="C61" s="36"/>
      <c r="D61" s="155" t="s">
        <v>54</v>
      </c>
      <c r="E61" s="156"/>
      <c r="F61" s="157" t="s">
        <v>55</v>
      </c>
      <c r="G61" s="155" t="s">
        <v>54</v>
      </c>
      <c r="H61" s="156"/>
      <c r="I61" s="158"/>
      <c r="J61" s="159" t="s">
        <v>55</v>
      </c>
      <c r="K61" s="156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6"/>
      <c r="B65" s="39"/>
      <c r="C65" s="36"/>
      <c r="D65" s="152" t="s">
        <v>56</v>
      </c>
      <c r="E65" s="160"/>
      <c r="F65" s="160"/>
      <c r="G65" s="152" t="s">
        <v>57</v>
      </c>
      <c r="H65" s="160"/>
      <c r="I65" s="161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6"/>
      <c r="B76" s="39"/>
      <c r="C76" s="36"/>
      <c r="D76" s="155" t="s">
        <v>54</v>
      </c>
      <c r="E76" s="156"/>
      <c r="F76" s="157" t="s">
        <v>55</v>
      </c>
      <c r="G76" s="155" t="s">
        <v>54</v>
      </c>
      <c r="H76" s="156"/>
      <c r="I76" s="158"/>
      <c r="J76" s="159" t="s">
        <v>55</v>
      </c>
      <c r="K76" s="156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2"/>
      <c r="C77" s="163"/>
      <c r="D77" s="163"/>
      <c r="E77" s="163"/>
      <c r="F77" s="163"/>
      <c r="G77" s="163"/>
      <c r="H77" s="163"/>
      <c r="I77" s="164"/>
      <c r="J77" s="163"/>
      <c r="K77" s="163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>
      <c r="A81" s="36"/>
      <c r="B81" s="165"/>
      <c r="C81" s="166"/>
      <c r="D81" s="166"/>
      <c r="E81" s="166"/>
      <c r="F81" s="166"/>
      <c r="G81" s="166"/>
      <c r="H81" s="166"/>
      <c r="I81" s="167"/>
      <c r="J81" s="166"/>
      <c r="K81" s="166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>
      <c r="A82" s="36"/>
      <c r="B82" s="37"/>
      <c r="C82" s="24" t="s">
        <v>105</v>
      </c>
      <c r="D82" s="38"/>
      <c r="E82" s="38"/>
      <c r="F82" s="38"/>
      <c r="G82" s="38"/>
      <c r="H82" s="38"/>
      <c r="I82" s="127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127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127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16.5" customHeight="1">
      <c r="A85" s="36"/>
      <c r="B85" s="37"/>
      <c r="C85" s="38"/>
      <c r="D85" s="38"/>
      <c r="E85" s="339" t="str">
        <f>E7</f>
        <v>Chodník - ul. Třeboňská, Rudolfov</v>
      </c>
      <c r="F85" s="340"/>
      <c r="G85" s="340"/>
      <c r="H85" s="340"/>
      <c r="I85" s="127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0" t="s">
        <v>103</v>
      </c>
      <c r="D86" s="38"/>
      <c r="E86" s="38"/>
      <c r="F86" s="38"/>
      <c r="G86" s="38"/>
      <c r="H86" s="38"/>
      <c r="I86" s="127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>
      <c r="A87" s="36"/>
      <c r="B87" s="37"/>
      <c r="C87" s="38"/>
      <c r="D87" s="38"/>
      <c r="E87" s="327" t="str">
        <f>E9</f>
        <v>48-1/2020 - Chodník</v>
      </c>
      <c r="F87" s="338"/>
      <c r="G87" s="338"/>
      <c r="H87" s="338"/>
      <c r="I87" s="127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127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0" t="s">
        <v>21</v>
      </c>
      <c r="D89" s="38"/>
      <c r="E89" s="38"/>
      <c r="F89" s="28" t="str">
        <f>F12</f>
        <v>Rudolfov</v>
      </c>
      <c r="G89" s="38"/>
      <c r="H89" s="38"/>
      <c r="I89" s="129" t="s">
        <v>23</v>
      </c>
      <c r="J89" s="68" t="str">
        <f>IF(J12="","",J12)</f>
        <v>25. 9. 2020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127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15" customHeight="1">
      <c r="A91" s="36"/>
      <c r="B91" s="37"/>
      <c r="C91" s="30" t="s">
        <v>25</v>
      </c>
      <c r="D91" s="38"/>
      <c r="E91" s="38"/>
      <c r="F91" s="28" t="str">
        <f>E15</f>
        <v>Město Rudolfov, Hornická 1/11, 373 71 Rudolfov</v>
      </c>
      <c r="G91" s="38"/>
      <c r="H91" s="38"/>
      <c r="I91" s="129" t="s">
        <v>31</v>
      </c>
      <c r="J91" s="33" t="str">
        <f>E21</f>
        <v>Ing Pavel Lukš, Severní 125, 373 71 Hlincova Hora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>
      <c r="A92" s="36"/>
      <c r="B92" s="37"/>
      <c r="C92" s="30" t="s">
        <v>29</v>
      </c>
      <c r="D92" s="38"/>
      <c r="E92" s="38"/>
      <c r="F92" s="28" t="str">
        <f>IF(E18="","",E18)</f>
        <v>Vyplň údaj</v>
      </c>
      <c r="G92" s="38"/>
      <c r="H92" s="38"/>
      <c r="I92" s="129" t="s">
        <v>34</v>
      </c>
      <c r="J92" s="33" t="str">
        <f>E24</f>
        <v>Němcová Dagmar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127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68" t="s">
        <v>106</v>
      </c>
      <c r="D94" s="119"/>
      <c r="E94" s="119"/>
      <c r="F94" s="119"/>
      <c r="G94" s="119"/>
      <c r="H94" s="119"/>
      <c r="I94" s="169"/>
      <c r="J94" s="170" t="s">
        <v>107</v>
      </c>
      <c r="K94" s="119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127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>
      <c r="A96" s="36"/>
      <c r="B96" s="37"/>
      <c r="C96" s="171" t="s">
        <v>108</v>
      </c>
      <c r="D96" s="38"/>
      <c r="E96" s="38"/>
      <c r="F96" s="38"/>
      <c r="G96" s="38"/>
      <c r="H96" s="38"/>
      <c r="I96" s="127"/>
      <c r="J96" s="86">
        <f>J134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109</v>
      </c>
    </row>
    <row r="97" spans="2:12" s="9" customFormat="1" ht="24.95" customHeight="1">
      <c r="B97" s="172"/>
      <c r="C97" s="173"/>
      <c r="D97" s="174" t="s">
        <v>110</v>
      </c>
      <c r="E97" s="175"/>
      <c r="F97" s="175"/>
      <c r="G97" s="175"/>
      <c r="H97" s="175"/>
      <c r="I97" s="176"/>
      <c r="J97" s="177">
        <f>J135</f>
        <v>0</v>
      </c>
      <c r="K97" s="173"/>
      <c r="L97" s="178"/>
    </row>
    <row r="98" spans="2:12" s="10" customFormat="1" ht="19.899999999999999" customHeight="1">
      <c r="B98" s="179"/>
      <c r="C98" s="180"/>
      <c r="D98" s="181" t="s">
        <v>111</v>
      </c>
      <c r="E98" s="182"/>
      <c r="F98" s="182"/>
      <c r="G98" s="182"/>
      <c r="H98" s="182"/>
      <c r="I98" s="183"/>
      <c r="J98" s="184">
        <f>J136</f>
        <v>0</v>
      </c>
      <c r="K98" s="180"/>
      <c r="L98" s="185"/>
    </row>
    <row r="99" spans="2:12" s="10" customFormat="1" ht="14.85" customHeight="1">
      <c r="B99" s="179"/>
      <c r="C99" s="180"/>
      <c r="D99" s="181" t="s">
        <v>112</v>
      </c>
      <c r="E99" s="182"/>
      <c r="F99" s="182"/>
      <c r="G99" s="182"/>
      <c r="H99" s="182"/>
      <c r="I99" s="183"/>
      <c r="J99" s="184">
        <f>J137</f>
        <v>0</v>
      </c>
      <c r="K99" s="180"/>
      <c r="L99" s="185"/>
    </row>
    <row r="100" spans="2:12" s="10" customFormat="1" ht="14.85" customHeight="1">
      <c r="B100" s="179"/>
      <c r="C100" s="180"/>
      <c r="D100" s="181" t="s">
        <v>113</v>
      </c>
      <c r="E100" s="182"/>
      <c r="F100" s="182"/>
      <c r="G100" s="182"/>
      <c r="H100" s="182"/>
      <c r="I100" s="183"/>
      <c r="J100" s="184">
        <f>J150</f>
        <v>0</v>
      </c>
      <c r="K100" s="180"/>
      <c r="L100" s="185"/>
    </row>
    <row r="101" spans="2:12" s="10" customFormat="1" ht="14.85" customHeight="1">
      <c r="B101" s="179"/>
      <c r="C101" s="180"/>
      <c r="D101" s="181" t="s">
        <v>114</v>
      </c>
      <c r="E101" s="182"/>
      <c r="F101" s="182"/>
      <c r="G101" s="182"/>
      <c r="H101" s="182"/>
      <c r="I101" s="183"/>
      <c r="J101" s="184">
        <f>J164</f>
        <v>0</v>
      </c>
      <c r="K101" s="180"/>
      <c r="L101" s="185"/>
    </row>
    <row r="102" spans="2:12" s="10" customFormat="1" ht="14.85" customHeight="1">
      <c r="B102" s="179"/>
      <c r="C102" s="180"/>
      <c r="D102" s="181" t="s">
        <v>115</v>
      </c>
      <c r="E102" s="182"/>
      <c r="F102" s="182"/>
      <c r="G102" s="182"/>
      <c r="H102" s="182"/>
      <c r="I102" s="183"/>
      <c r="J102" s="184">
        <f>J169</f>
        <v>0</v>
      </c>
      <c r="K102" s="180"/>
      <c r="L102" s="185"/>
    </row>
    <row r="103" spans="2:12" s="10" customFormat="1" ht="14.85" customHeight="1">
      <c r="B103" s="179"/>
      <c r="C103" s="180"/>
      <c r="D103" s="181" t="s">
        <v>116</v>
      </c>
      <c r="E103" s="182"/>
      <c r="F103" s="182"/>
      <c r="G103" s="182"/>
      <c r="H103" s="182"/>
      <c r="I103" s="183"/>
      <c r="J103" s="184">
        <f>J172</f>
        <v>0</v>
      </c>
      <c r="K103" s="180"/>
      <c r="L103" s="185"/>
    </row>
    <row r="104" spans="2:12" s="10" customFormat="1" ht="14.85" customHeight="1">
      <c r="B104" s="179"/>
      <c r="C104" s="180"/>
      <c r="D104" s="181" t="s">
        <v>117</v>
      </c>
      <c r="E104" s="182"/>
      <c r="F104" s="182"/>
      <c r="G104" s="182"/>
      <c r="H104" s="182"/>
      <c r="I104" s="183"/>
      <c r="J104" s="184">
        <f>J176</f>
        <v>0</v>
      </c>
      <c r="K104" s="180"/>
      <c r="L104" s="185"/>
    </row>
    <row r="105" spans="2:12" s="10" customFormat="1" ht="19.899999999999999" customHeight="1">
      <c r="B105" s="179"/>
      <c r="C105" s="180"/>
      <c r="D105" s="181" t="s">
        <v>118</v>
      </c>
      <c r="E105" s="182"/>
      <c r="F105" s="182"/>
      <c r="G105" s="182"/>
      <c r="H105" s="182"/>
      <c r="I105" s="183"/>
      <c r="J105" s="184">
        <f>J188</f>
        <v>0</v>
      </c>
      <c r="K105" s="180"/>
      <c r="L105" s="185"/>
    </row>
    <row r="106" spans="2:12" s="10" customFormat="1" ht="19.899999999999999" customHeight="1">
      <c r="B106" s="179"/>
      <c r="C106" s="180"/>
      <c r="D106" s="181" t="s">
        <v>119</v>
      </c>
      <c r="E106" s="182"/>
      <c r="F106" s="182"/>
      <c r="G106" s="182"/>
      <c r="H106" s="182"/>
      <c r="I106" s="183"/>
      <c r="J106" s="184">
        <f>J198</f>
        <v>0</v>
      </c>
      <c r="K106" s="180"/>
      <c r="L106" s="185"/>
    </row>
    <row r="107" spans="2:12" s="10" customFormat="1" ht="19.899999999999999" customHeight="1">
      <c r="B107" s="179"/>
      <c r="C107" s="180"/>
      <c r="D107" s="181" t="s">
        <v>120</v>
      </c>
      <c r="E107" s="182"/>
      <c r="F107" s="182"/>
      <c r="G107" s="182"/>
      <c r="H107" s="182"/>
      <c r="I107" s="183"/>
      <c r="J107" s="184">
        <f>J206</f>
        <v>0</v>
      </c>
      <c r="K107" s="180"/>
      <c r="L107" s="185"/>
    </row>
    <row r="108" spans="2:12" s="10" customFormat="1" ht="19.899999999999999" customHeight="1">
      <c r="B108" s="179"/>
      <c r="C108" s="180"/>
      <c r="D108" s="181" t="s">
        <v>121</v>
      </c>
      <c r="E108" s="182"/>
      <c r="F108" s="182"/>
      <c r="G108" s="182"/>
      <c r="H108" s="182"/>
      <c r="I108" s="183"/>
      <c r="J108" s="184">
        <f>J232</f>
        <v>0</v>
      </c>
      <c r="K108" s="180"/>
      <c r="L108" s="185"/>
    </row>
    <row r="109" spans="2:12" s="10" customFormat="1" ht="19.899999999999999" customHeight="1">
      <c r="B109" s="179"/>
      <c r="C109" s="180"/>
      <c r="D109" s="181" t="s">
        <v>122</v>
      </c>
      <c r="E109" s="182"/>
      <c r="F109" s="182"/>
      <c r="G109" s="182"/>
      <c r="H109" s="182"/>
      <c r="I109" s="183"/>
      <c r="J109" s="184">
        <f>J235</f>
        <v>0</v>
      </c>
      <c r="K109" s="180"/>
      <c r="L109" s="185"/>
    </row>
    <row r="110" spans="2:12" s="10" customFormat="1" ht="14.85" customHeight="1">
      <c r="B110" s="179"/>
      <c r="C110" s="180"/>
      <c r="D110" s="181" t="s">
        <v>123</v>
      </c>
      <c r="E110" s="182"/>
      <c r="F110" s="182"/>
      <c r="G110" s="182"/>
      <c r="H110" s="182"/>
      <c r="I110" s="183"/>
      <c r="J110" s="184">
        <f>J236</f>
        <v>0</v>
      </c>
      <c r="K110" s="180"/>
      <c r="L110" s="185"/>
    </row>
    <row r="111" spans="2:12" s="10" customFormat="1" ht="14.85" customHeight="1">
      <c r="B111" s="179"/>
      <c r="C111" s="180"/>
      <c r="D111" s="181" t="s">
        <v>124</v>
      </c>
      <c r="E111" s="182"/>
      <c r="F111" s="182"/>
      <c r="G111" s="182"/>
      <c r="H111" s="182"/>
      <c r="I111" s="183"/>
      <c r="J111" s="184">
        <f>J253</f>
        <v>0</v>
      </c>
      <c r="K111" s="180"/>
      <c r="L111" s="185"/>
    </row>
    <row r="112" spans="2:12" s="10" customFormat="1" ht="14.85" customHeight="1">
      <c r="B112" s="179"/>
      <c r="C112" s="180"/>
      <c r="D112" s="181" t="s">
        <v>125</v>
      </c>
      <c r="E112" s="182"/>
      <c r="F112" s="182"/>
      <c r="G112" s="182"/>
      <c r="H112" s="182"/>
      <c r="I112" s="183"/>
      <c r="J112" s="184">
        <f>J255</f>
        <v>0</v>
      </c>
      <c r="K112" s="180"/>
      <c r="L112" s="185"/>
    </row>
    <row r="113" spans="1:31" s="10" customFormat="1" ht="19.899999999999999" customHeight="1">
      <c r="B113" s="179"/>
      <c r="C113" s="180"/>
      <c r="D113" s="181" t="s">
        <v>126</v>
      </c>
      <c r="E113" s="182"/>
      <c r="F113" s="182"/>
      <c r="G113" s="182"/>
      <c r="H113" s="182"/>
      <c r="I113" s="183"/>
      <c r="J113" s="184">
        <f>J276</f>
        <v>0</v>
      </c>
      <c r="K113" s="180"/>
      <c r="L113" s="185"/>
    </row>
    <row r="114" spans="1:31" s="9" customFormat="1" ht="24.95" customHeight="1">
      <c r="B114" s="172"/>
      <c r="C114" s="173"/>
      <c r="D114" s="174" t="s">
        <v>127</v>
      </c>
      <c r="E114" s="175"/>
      <c r="F114" s="175"/>
      <c r="G114" s="175"/>
      <c r="H114" s="175"/>
      <c r="I114" s="176"/>
      <c r="J114" s="177">
        <f>J278</f>
        <v>0</v>
      </c>
      <c r="K114" s="173"/>
      <c r="L114" s="178"/>
    </row>
    <row r="115" spans="1:31" s="2" customFormat="1" ht="21.75" customHeight="1">
      <c r="A115" s="36"/>
      <c r="B115" s="37"/>
      <c r="C115" s="38"/>
      <c r="D115" s="38"/>
      <c r="E115" s="38"/>
      <c r="F115" s="38"/>
      <c r="G115" s="38"/>
      <c r="H115" s="38"/>
      <c r="I115" s="127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31" s="2" customFormat="1" ht="6.95" customHeight="1">
      <c r="A116" s="36"/>
      <c r="B116" s="56"/>
      <c r="C116" s="57"/>
      <c r="D116" s="57"/>
      <c r="E116" s="57"/>
      <c r="F116" s="57"/>
      <c r="G116" s="57"/>
      <c r="H116" s="57"/>
      <c r="I116" s="164"/>
      <c r="J116" s="57"/>
      <c r="K116" s="57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20" spans="1:31" s="2" customFormat="1" ht="6.95" customHeight="1">
      <c r="A120" s="36"/>
      <c r="B120" s="58"/>
      <c r="C120" s="59"/>
      <c r="D120" s="59"/>
      <c r="E120" s="59"/>
      <c r="F120" s="59"/>
      <c r="G120" s="59"/>
      <c r="H120" s="59"/>
      <c r="I120" s="167"/>
      <c r="J120" s="59"/>
      <c r="K120" s="59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31" s="2" customFormat="1" ht="24.95" customHeight="1">
      <c r="A121" s="36"/>
      <c r="B121" s="37"/>
      <c r="C121" s="24" t="s">
        <v>128</v>
      </c>
      <c r="D121" s="38"/>
      <c r="E121" s="38"/>
      <c r="F121" s="38"/>
      <c r="G121" s="38"/>
      <c r="H121" s="38"/>
      <c r="I121" s="127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s="2" customFormat="1" ht="6.95" customHeight="1">
      <c r="A122" s="36"/>
      <c r="B122" s="37"/>
      <c r="C122" s="38"/>
      <c r="D122" s="38"/>
      <c r="E122" s="38"/>
      <c r="F122" s="38"/>
      <c r="G122" s="38"/>
      <c r="H122" s="38"/>
      <c r="I122" s="127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s="2" customFormat="1" ht="12" customHeight="1">
      <c r="A123" s="36"/>
      <c r="B123" s="37"/>
      <c r="C123" s="30" t="s">
        <v>16</v>
      </c>
      <c r="D123" s="38"/>
      <c r="E123" s="38"/>
      <c r="F123" s="38"/>
      <c r="G123" s="38"/>
      <c r="H123" s="38"/>
      <c r="I123" s="127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31" s="2" customFormat="1" ht="16.5" customHeight="1">
      <c r="A124" s="36"/>
      <c r="B124" s="37"/>
      <c r="C124" s="38"/>
      <c r="D124" s="38"/>
      <c r="E124" s="339" t="str">
        <f>E7</f>
        <v>Chodník - ul. Třeboňská, Rudolfov</v>
      </c>
      <c r="F124" s="340"/>
      <c r="G124" s="340"/>
      <c r="H124" s="340"/>
      <c r="I124" s="127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s="2" customFormat="1" ht="12" customHeight="1">
      <c r="A125" s="36"/>
      <c r="B125" s="37"/>
      <c r="C125" s="30" t="s">
        <v>103</v>
      </c>
      <c r="D125" s="38"/>
      <c r="E125" s="38"/>
      <c r="F125" s="38"/>
      <c r="G125" s="38"/>
      <c r="H125" s="38"/>
      <c r="I125" s="127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s="2" customFormat="1" ht="16.5" customHeight="1">
      <c r="A126" s="36"/>
      <c r="B126" s="37"/>
      <c r="C126" s="38"/>
      <c r="D126" s="38"/>
      <c r="E126" s="327" t="str">
        <f>E9</f>
        <v>48-1/2020 - Chodník</v>
      </c>
      <c r="F126" s="338"/>
      <c r="G126" s="338"/>
      <c r="H126" s="338"/>
      <c r="I126" s="127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s="2" customFormat="1" ht="6.95" customHeight="1">
      <c r="A127" s="36"/>
      <c r="B127" s="37"/>
      <c r="C127" s="38"/>
      <c r="D127" s="38"/>
      <c r="E127" s="38"/>
      <c r="F127" s="38"/>
      <c r="G127" s="38"/>
      <c r="H127" s="38"/>
      <c r="I127" s="127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s="2" customFormat="1" ht="12" customHeight="1">
      <c r="A128" s="36"/>
      <c r="B128" s="37"/>
      <c r="C128" s="30" t="s">
        <v>21</v>
      </c>
      <c r="D128" s="38"/>
      <c r="E128" s="38"/>
      <c r="F128" s="28" t="str">
        <f>F12</f>
        <v>Rudolfov</v>
      </c>
      <c r="G128" s="38"/>
      <c r="H128" s="38"/>
      <c r="I128" s="129" t="s">
        <v>23</v>
      </c>
      <c r="J128" s="68" t="str">
        <f>IF(J12="","",J12)</f>
        <v>25. 9. 2020</v>
      </c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6.95" customHeight="1">
      <c r="A129" s="36"/>
      <c r="B129" s="37"/>
      <c r="C129" s="38"/>
      <c r="D129" s="38"/>
      <c r="E129" s="38"/>
      <c r="F129" s="38"/>
      <c r="G129" s="38"/>
      <c r="H129" s="38"/>
      <c r="I129" s="127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40.15" customHeight="1">
      <c r="A130" s="36"/>
      <c r="B130" s="37"/>
      <c r="C130" s="30" t="s">
        <v>25</v>
      </c>
      <c r="D130" s="38"/>
      <c r="E130" s="38"/>
      <c r="F130" s="28" t="str">
        <f>E15</f>
        <v>Město Rudolfov, Hornická 1/11, 373 71 Rudolfov</v>
      </c>
      <c r="G130" s="38"/>
      <c r="H130" s="38"/>
      <c r="I130" s="129" t="s">
        <v>31</v>
      </c>
      <c r="J130" s="33" t="str">
        <f>E21</f>
        <v>Ing Pavel Lukš, Severní 125, 373 71 Hlincova Hora</v>
      </c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15.2" customHeight="1">
      <c r="A131" s="36"/>
      <c r="B131" s="37"/>
      <c r="C131" s="30" t="s">
        <v>29</v>
      </c>
      <c r="D131" s="38"/>
      <c r="E131" s="38"/>
      <c r="F131" s="28" t="str">
        <f>IF(E18="","",E18)</f>
        <v>Vyplň údaj</v>
      </c>
      <c r="G131" s="38"/>
      <c r="H131" s="38"/>
      <c r="I131" s="129" t="s">
        <v>34</v>
      </c>
      <c r="J131" s="33" t="str">
        <f>E24</f>
        <v>Němcová Dagmar</v>
      </c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10.35" customHeight="1">
      <c r="A132" s="36"/>
      <c r="B132" s="37"/>
      <c r="C132" s="38"/>
      <c r="D132" s="38"/>
      <c r="E132" s="38"/>
      <c r="F132" s="38"/>
      <c r="G132" s="38"/>
      <c r="H132" s="38"/>
      <c r="I132" s="127"/>
      <c r="J132" s="38"/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11" customFormat="1" ht="29.25" customHeight="1">
      <c r="A133" s="186"/>
      <c r="B133" s="187"/>
      <c r="C133" s="188" t="s">
        <v>129</v>
      </c>
      <c r="D133" s="189" t="s">
        <v>64</v>
      </c>
      <c r="E133" s="189" t="s">
        <v>60</v>
      </c>
      <c r="F133" s="189" t="s">
        <v>61</v>
      </c>
      <c r="G133" s="189" t="s">
        <v>130</v>
      </c>
      <c r="H133" s="189" t="s">
        <v>131</v>
      </c>
      <c r="I133" s="190" t="s">
        <v>132</v>
      </c>
      <c r="J133" s="191" t="s">
        <v>107</v>
      </c>
      <c r="K133" s="192" t="s">
        <v>133</v>
      </c>
      <c r="L133" s="193"/>
      <c r="M133" s="77" t="s">
        <v>1</v>
      </c>
      <c r="N133" s="78" t="s">
        <v>43</v>
      </c>
      <c r="O133" s="78" t="s">
        <v>134</v>
      </c>
      <c r="P133" s="78" t="s">
        <v>135</v>
      </c>
      <c r="Q133" s="78" t="s">
        <v>136</v>
      </c>
      <c r="R133" s="78" t="s">
        <v>137</v>
      </c>
      <c r="S133" s="78" t="s">
        <v>138</v>
      </c>
      <c r="T133" s="79" t="s">
        <v>139</v>
      </c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</row>
    <row r="134" spans="1:65" s="2" customFormat="1" ht="22.9" customHeight="1">
      <c r="A134" s="36"/>
      <c r="B134" s="37"/>
      <c r="C134" s="84" t="s">
        <v>140</v>
      </c>
      <c r="D134" s="38"/>
      <c r="E134" s="38"/>
      <c r="F134" s="38"/>
      <c r="G134" s="38"/>
      <c r="H134" s="38"/>
      <c r="I134" s="127"/>
      <c r="J134" s="194">
        <f>BK134</f>
        <v>0</v>
      </c>
      <c r="K134" s="38"/>
      <c r="L134" s="39"/>
      <c r="M134" s="80"/>
      <c r="N134" s="195"/>
      <c r="O134" s="81"/>
      <c r="P134" s="196">
        <f>P135+P278</f>
        <v>0</v>
      </c>
      <c r="Q134" s="81"/>
      <c r="R134" s="196">
        <f>R135+R278</f>
        <v>264.76582959999996</v>
      </c>
      <c r="S134" s="81"/>
      <c r="T134" s="197">
        <f>T135+T278</f>
        <v>49.758000000000003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78</v>
      </c>
      <c r="AU134" s="18" t="s">
        <v>109</v>
      </c>
      <c r="BK134" s="198">
        <f>BK135+BK278</f>
        <v>0</v>
      </c>
    </row>
    <row r="135" spans="1:65" s="12" customFormat="1" ht="25.9" customHeight="1">
      <c r="B135" s="199"/>
      <c r="C135" s="200"/>
      <c r="D135" s="201" t="s">
        <v>78</v>
      </c>
      <c r="E135" s="202" t="s">
        <v>141</v>
      </c>
      <c r="F135" s="202" t="s">
        <v>142</v>
      </c>
      <c r="G135" s="200"/>
      <c r="H135" s="200"/>
      <c r="I135" s="203"/>
      <c r="J135" s="204">
        <f>BK135</f>
        <v>0</v>
      </c>
      <c r="K135" s="200"/>
      <c r="L135" s="205"/>
      <c r="M135" s="206"/>
      <c r="N135" s="207"/>
      <c r="O135" s="207"/>
      <c r="P135" s="208">
        <f>P136+P188+P198+P206+P232+P235+P276</f>
        <v>0</v>
      </c>
      <c r="Q135" s="207"/>
      <c r="R135" s="208">
        <f>R136+R188+R198+R206+R232+R235+R276</f>
        <v>264.76582959999996</v>
      </c>
      <c r="S135" s="207"/>
      <c r="T135" s="209">
        <f>T136+T188+T198+T206+T232+T235+T276</f>
        <v>49.758000000000003</v>
      </c>
      <c r="AR135" s="210" t="s">
        <v>87</v>
      </c>
      <c r="AT135" s="211" t="s">
        <v>78</v>
      </c>
      <c r="AU135" s="211" t="s">
        <v>79</v>
      </c>
      <c r="AY135" s="210" t="s">
        <v>143</v>
      </c>
      <c r="BK135" s="212">
        <f>BK136+BK188+BK198+BK206+BK232+BK235+BK276</f>
        <v>0</v>
      </c>
    </row>
    <row r="136" spans="1:65" s="12" customFormat="1" ht="22.9" customHeight="1">
      <c r="B136" s="199"/>
      <c r="C136" s="200"/>
      <c r="D136" s="201" t="s">
        <v>78</v>
      </c>
      <c r="E136" s="213" t="s">
        <v>87</v>
      </c>
      <c r="F136" s="213" t="s">
        <v>144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P137+P150+P164+P169+P172+P176</f>
        <v>0</v>
      </c>
      <c r="Q136" s="207"/>
      <c r="R136" s="208">
        <f>R137+R150+R164+R169+R172+R176</f>
        <v>2.0099999999999996E-3</v>
      </c>
      <c r="S136" s="207"/>
      <c r="T136" s="209">
        <f>T137+T150+T164+T169+T172+T176</f>
        <v>47.413000000000004</v>
      </c>
      <c r="AR136" s="210" t="s">
        <v>87</v>
      </c>
      <c r="AT136" s="211" t="s">
        <v>78</v>
      </c>
      <c r="AU136" s="211" t="s">
        <v>87</v>
      </c>
      <c r="AY136" s="210" t="s">
        <v>143</v>
      </c>
      <c r="BK136" s="212">
        <f>BK137+BK150+BK164+BK169+BK172+BK176</f>
        <v>0</v>
      </c>
    </row>
    <row r="137" spans="1:65" s="12" customFormat="1" ht="20.85" customHeight="1">
      <c r="B137" s="199"/>
      <c r="C137" s="200"/>
      <c r="D137" s="201" t="s">
        <v>78</v>
      </c>
      <c r="E137" s="213" t="s">
        <v>145</v>
      </c>
      <c r="F137" s="213" t="s">
        <v>146</v>
      </c>
      <c r="G137" s="200"/>
      <c r="H137" s="200"/>
      <c r="I137" s="203"/>
      <c r="J137" s="214">
        <f>BK137</f>
        <v>0</v>
      </c>
      <c r="K137" s="200"/>
      <c r="L137" s="205"/>
      <c r="M137" s="206"/>
      <c r="N137" s="207"/>
      <c r="O137" s="207"/>
      <c r="P137" s="208">
        <f>SUM(P138:P149)</f>
        <v>0</v>
      </c>
      <c r="Q137" s="207"/>
      <c r="R137" s="208">
        <f>SUM(R138:R149)</f>
        <v>0</v>
      </c>
      <c r="S137" s="207"/>
      <c r="T137" s="209">
        <f>SUM(T138:T149)</f>
        <v>47.413000000000004</v>
      </c>
      <c r="AR137" s="210" t="s">
        <v>87</v>
      </c>
      <c r="AT137" s="211" t="s">
        <v>78</v>
      </c>
      <c r="AU137" s="211" t="s">
        <v>89</v>
      </c>
      <c r="AY137" s="210" t="s">
        <v>143</v>
      </c>
      <c r="BK137" s="212">
        <f>SUM(BK138:BK149)</f>
        <v>0</v>
      </c>
    </row>
    <row r="138" spans="1:65" s="2" customFormat="1" ht="21.75" customHeight="1">
      <c r="A138" s="36"/>
      <c r="B138" s="37"/>
      <c r="C138" s="215" t="s">
        <v>87</v>
      </c>
      <c r="D138" s="215" t="s">
        <v>147</v>
      </c>
      <c r="E138" s="216" t="s">
        <v>148</v>
      </c>
      <c r="F138" s="217" t="s">
        <v>149</v>
      </c>
      <c r="G138" s="218" t="s">
        <v>150</v>
      </c>
      <c r="H138" s="219">
        <v>12</v>
      </c>
      <c r="I138" s="220"/>
      <c r="J138" s="221">
        <f>ROUND(I138*H138,2)</f>
        <v>0</v>
      </c>
      <c r="K138" s="222"/>
      <c r="L138" s="39"/>
      <c r="M138" s="223" t="s">
        <v>1</v>
      </c>
      <c r="N138" s="224" t="s">
        <v>44</v>
      </c>
      <c r="O138" s="73"/>
      <c r="P138" s="225">
        <f>O138*H138</f>
        <v>0</v>
      </c>
      <c r="Q138" s="225">
        <v>0</v>
      </c>
      <c r="R138" s="225">
        <f>Q138*H138</f>
        <v>0</v>
      </c>
      <c r="S138" s="225">
        <v>0.26</v>
      </c>
      <c r="T138" s="226">
        <f>S138*H138</f>
        <v>3.12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151</v>
      </c>
      <c r="AT138" s="227" t="s">
        <v>147</v>
      </c>
      <c r="AU138" s="227" t="s">
        <v>152</v>
      </c>
      <c r="AY138" s="18" t="s">
        <v>143</v>
      </c>
      <c r="BE138" s="114">
        <f>IF(N138="základní",J138,0)</f>
        <v>0</v>
      </c>
      <c r="BF138" s="114">
        <f>IF(N138="snížená",J138,0)</f>
        <v>0</v>
      </c>
      <c r="BG138" s="114">
        <f>IF(N138="zákl. přenesená",J138,0)</f>
        <v>0</v>
      </c>
      <c r="BH138" s="114">
        <f>IF(N138="sníž. přenesená",J138,0)</f>
        <v>0</v>
      </c>
      <c r="BI138" s="114">
        <f>IF(N138="nulová",J138,0)</f>
        <v>0</v>
      </c>
      <c r="BJ138" s="18" t="s">
        <v>87</v>
      </c>
      <c r="BK138" s="114">
        <f>ROUND(I138*H138,2)</f>
        <v>0</v>
      </c>
      <c r="BL138" s="18" t="s">
        <v>151</v>
      </c>
      <c r="BM138" s="227" t="s">
        <v>153</v>
      </c>
    </row>
    <row r="139" spans="1:65" s="13" customFormat="1">
      <c r="B139" s="228"/>
      <c r="C139" s="229"/>
      <c r="D139" s="230" t="s">
        <v>154</v>
      </c>
      <c r="E139" s="231" t="s">
        <v>1</v>
      </c>
      <c r="F139" s="232" t="s">
        <v>155</v>
      </c>
      <c r="G139" s="229"/>
      <c r="H139" s="233">
        <v>12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AT139" s="239" t="s">
        <v>154</v>
      </c>
      <c r="AU139" s="239" t="s">
        <v>152</v>
      </c>
      <c r="AV139" s="13" t="s">
        <v>89</v>
      </c>
      <c r="AW139" s="13" t="s">
        <v>33</v>
      </c>
      <c r="AX139" s="13" t="s">
        <v>87</v>
      </c>
      <c r="AY139" s="239" t="s">
        <v>143</v>
      </c>
    </row>
    <row r="140" spans="1:65" s="2" customFormat="1" ht="21.75" customHeight="1">
      <c r="A140" s="36"/>
      <c r="B140" s="37"/>
      <c r="C140" s="215" t="s">
        <v>89</v>
      </c>
      <c r="D140" s="215" t="s">
        <v>147</v>
      </c>
      <c r="E140" s="216" t="s">
        <v>156</v>
      </c>
      <c r="F140" s="217" t="s">
        <v>157</v>
      </c>
      <c r="G140" s="218" t="s">
        <v>150</v>
      </c>
      <c r="H140" s="219">
        <v>81</v>
      </c>
      <c r="I140" s="220"/>
      <c r="J140" s="221">
        <f>ROUND(I140*H140,2)</f>
        <v>0</v>
      </c>
      <c r="K140" s="222"/>
      <c r="L140" s="39"/>
      <c r="M140" s="223" t="s">
        <v>1</v>
      </c>
      <c r="N140" s="224" t="s">
        <v>44</v>
      </c>
      <c r="O140" s="73"/>
      <c r="P140" s="225">
        <f>O140*H140</f>
        <v>0</v>
      </c>
      <c r="Q140" s="225">
        <v>0</v>
      </c>
      <c r="R140" s="225">
        <f>Q140*H140</f>
        <v>0</v>
      </c>
      <c r="S140" s="225">
        <v>9.8000000000000004E-2</v>
      </c>
      <c r="T140" s="226">
        <f>S140*H140</f>
        <v>7.9380000000000006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151</v>
      </c>
      <c r="AT140" s="227" t="s">
        <v>147</v>
      </c>
      <c r="AU140" s="227" t="s">
        <v>152</v>
      </c>
      <c r="AY140" s="18" t="s">
        <v>143</v>
      </c>
      <c r="BE140" s="114">
        <f>IF(N140="základní",J140,0)</f>
        <v>0</v>
      </c>
      <c r="BF140" s="114">
        <f>IF(N140="snížená",J140,0)</f>
        <v>0</v>
      </c>
      <c r="BG140" s="114">
        <f>IF(N140="zákl. přenesená",J140,0)</f>
        <v>0</v>
      </c>
      <c r="BH140" s="114">
        <f>IF(N140="sníž. přenesená",J140,0)</f>
        <v>0</v>
      </c>
      <c r="BI140" s="114">
        <f>IF(N140="nulová",J140,0)</f>
        <v>0</v>
      </c>
      <c r="BJ140" s="18" t="s">
        <v>87</v>
      </c>
      <c r="BK140" s="114">
        <f>ROUND(I140*H140,2)</f>
        <v>0</v>
      </c>
      <c r="BL140" s="18" t="s">
        <v>151</v>
      </c>
      <c r="BM140" s="227" t="s">
        <v>158</v>
      </c>
    </row>
    <row r="141" spans="1:65" s="13" customFormat="1">
      <c r="B141" s="228"/>
      <c r="C141" s="229"/>
      <c r="D141" s="230" t="s">
        <v>154</v>
      </c>
      <c r="E141" s="231" t="s">
        <v>1</v>
      </c>
      <c r="F141" s="232" t="s">
        <v>159</v>
      </c>
      <c r="G141" s="229"/>
      <c r="H141" s="233">
        <v>81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AT141" s="239" t="s">
        <v>154</v>
      </c>
      <c r="AU141" s="239" t="s">
        <v>152</v>
      </c>
      <c r="AV141" s="13" t="s">
        <v>89</v>
      </c>
      <c r="AW141" s="13" t="s">
        <v>33</v>
      </c>
      <c r="AX141" s="13" t="s">
        <v>87</v>
      </c>
      <c r="AY141" s="239" t="s">
        <v>143</v>
      </c>
    </row>
    <row r="142" spans="1:65" s="2" customFormat="1" ht="21.75" customHeight="1">
      <c r="A142" s="36"/>
      <c r="B142" s="37"/>
      <c r="C142" s="215" t="s">
        <v>152</v>
      </c>
      <c r="D142" s="215" t="s">
        <v>147</v>
      </c>
      <c r="E142" s="216" t="s">
        <v>160</v>
      </c>
      <c r="F142" s="217" t="s">
        <v>161</v>
      </c>
      <c r="G142" s="218" t="s">
        <v>150</v>
      </c>
      <c r="H142" s="219">
        <v>12</v>
      </c>
      <c r="I142" s="220"/>
      <c r="J142" s="221">
        <f>ROUND(I142*H142,2)</f>
        <v>0</v>
      </c>
      <c r="K142" s="222"/>
      <c r="L142" s="39"/>
      <c r="M142" s="223" t="s">
        <v>1</v>
      </c>
      <c r="N142" s="224" t="s">
        <v>44</v>
      </c>
      <c r="O142" s="73"/>
      <c r="P142" s="225">
        <f>O142*H142</f>
        <v>0</v>
      </c>
      <c r="Q142" s="225">
        <v>0</v>
      </c>
      <c r="R142" s="225">
        <f>Q142*H142</f>
        <v>0</v>
      </c>
      <c r="S142" s="225">
        <v>0.44</v>
      </c>
      <c r="T142" s="226">
        <f>S142*H142</f>
        <v>5.28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151</v>
      </c>
      <c r="AT142" s="227" t="s">
        <v>147</v>
      </c>
      <c r="AU142" s="227" t="s">
        <v>152</v>
      </c>
      <c r="AY142" s="18" t="s">
        <v>143</v>
      </c>
      <c r="BE142" s="114">
        <f>IF(N142="základní",J142,0)</f>
        <v>0</v>
      </c>
      <c r="BF142" s="114">
        <f>IF(N142="snížená",J142,0)</f>
        <v>0</v>
      </c>
      <c r="BG142" s="114">
        <f>IF(N142="zákl. přenesená",J142,0)</f>
        <v>0</v>
      </c>
      <c r="BH142" s="114">
        <f>IF(N142="sníž. přenesená",J142,0)</f>
        <v>0</v>
      </c>
      <c r="BI142" s="114">
        <f>IF(N142="nulová",J142,0)</f>
        <v>0</v>
      </c>
      <c r="BJ142" s="18" t="s">
        <v>87</v>
      </c>
      <c r="BK142" s="114">
        <f>ROUND(I142*H142,2)</f>
        <v>0</v>
      </c>
      <c r="BL142" s="18" t="s">
        <v>151</v>
      </c>
      <c r="BM142" s="227" t="s">
        <v>162</v>
      </c>
    </row>
    <row r="143" spans="1:65" s="14" customFormat="1">
      <c r="B143" s="240"/>
      <c r="C143" s="241"/>
      <c r="D143" s="230" t="s">
        <v>154</v>
      </c>
      <c r="E143" s="242" t="s">
        <v>1</v>
      </c>
      <c r="F143" s="243" t="s">
        <v>163</v>
      </c>
      <c r="G143" s="241"/>
      <c r="H143" s="242" t="s">
        <v>1</v>
      </c>
      <c r="I143" s="244"/>
      <c r="J143" s="241"/>
      <c r="K143" s="241"/>
      <c r="L143" s="245"/>
      <c r="M143" s="246"/>
      <c r="N143" s="247"/>
      <c r="O143" s="247"/>
      <c r="P143" s="247"/>
      <c r="Q143" s="247"/>
      <c r="R143" s="247"/>
      <c r="S143" s="247"/>
      <c r="T143" s="248"/>
      <c r="AT143" s="249" t="s">
        <v>154</v>
      </c>
      <c r="AU143" s="249" t="s">
        <v>152</v>
      </c>
      <c r="AV143" s="14" t="s">
        <v>87</v>
      </c>
      <c r="AW143" s="14" t="s">
        <v>33</v>
      </c>
      <c r="AX143" s="14" t="s">
        <v>79</v>
      </c>
      <c r="AY143" s="249" t="s">
        <v>143</v>
      </c>
    </row>
    <row r="144" spans="1:65" s="13" customFormat="1">
      <c r="B144" s="228"/>
      <c r="C144" s="229"/>
      <c r="D144" s="230" t="s">
        <v>154</v>
      </c>
      <c r="E144" s="231" t="s">
        <v>1</v>
      </c>
      <c r="F144" s="232" t="s">
        <v>155</v>
      </c>
      <c r="G144" s="229"/>
      <c r="H144" s="233">
        <v>12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AT144" s="239" t="s">
        <v>154</v>
      </c>
      <c r="AU144" s="239" t="s">
        <v>152</v>
      </c>
      <c r="AV144" s="13" t="s">
        <v>89</v>
      </c>
      <c r="AW144" s="13" t="s">
        <v>33</v>
      </c>
      <c r="AX144" s="13" t="s">
        <v>87</v>
      </c>
      <c r="AY144" s="239" t="s">
        <v>143</v>
      </c>
    </row>
    <row r="145" spans="1:65" s="2" customFormat="1" ht="21.75" customHeight="1">
      <c r="A145" s="36"/>
      <c r="B145" s="37"/>
      <c r="C145" s="215" t="s">
        <v>151</v>
      </c>
      <c r="D145" s="215" t="s">
        <v>147</v>
      </c>
      <c r="E145" s="216" t="s">
        <v>164</v>
      </c>
      <c r="F145" s="217" t="s">
        <v>165</v>
      </c>
      <c r="G145" s="218" t="s">
        <v>150</v>
      </c>
      <c r="H145" s="219">
        <v>81</v>
      </c>
      <c r="I145" s="220"/>
      <c r="J145" s="221">
        <f>ROUND(I145*H145,2)</f>
        <v>0</v>
      </c>
      <c r="K145" s="222"/>
      <c r="L145" s="39"/>
      <c r="M145" s="223" t="s">
        <v>1</v>
      </c>
      <c r="N145" s="224" t="s">
        <v>44</v>
      </c>
      <c r="O145" s="73"/>
      <c r="P145" s="225">
        <f>O145*H145</f>
        <v>0</v>
      </c>
      <c r="Q145" s="225">
        <v>0</v>
      </c>
      <c r="R145" s="225">
        <f>Q145*H145</f>
        <v>0</v>
      </c>
      <c r="S145" s="225">
        <v>0.28999999999999998</v>
      </c>
      <c r="T145" s="226">
        <f>S145*H145</f>
        <v>23.49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151</v>
      </c>
      <c r="AT145" s="227" t="s">
        <v>147</v>
      </c>
      <c r="AU145" s="227" t="s">
        <v>152</v>
      </c>
      <c r="AY145" s="18" t="s">
        <v>143</v>
      </c>
      <c r="BE145" s="114">
        <f>IF(N145="základní",J145,0)</f>
        <v>0</v>
      </c>
      <c r="BF145" s="114">
        <f>IF(N145="snížená",J145,0)</f>
        <v>0</v>
      </c>
      <c r="BG145" s="114">
        <f>IF(N145="zákl. přenesená",J145,0)</f>
        <v>0</v>
      </c>
      <c r="BH145" s="114">
        <f>IF(N145="sníž. přenesená",J145,0)</f>
        <v>0</v>
      </c>
      <c r="BI145" s="114">
        <f>IF(N145="nulová",J145,0)</f>
        <v>0</v>
      </c>
      <c r="BJ145" s="18" t="s">
        <v>87</v>
      </c>
      <c r="BK145" s="114">
        <f>ROUND(I145*H145,2)</f>
        <v>0</v>
      </c>
      <c r="BL145" s="18" t="s">
        <v>151</v>
      </c>
      <c r="BM145" s="227" t="s">
        <v>166</v>
      </c>
    </row>
    <row r="146" spans="1:65" s="14" customFormat="1">
      <c r="B146" s="240"/>
      <c r="C146" s="241"/>
      <c r="D146" s="230" t="s">
        <v>154</v>
      </c>
      <c r="E146" s="242" t="s">
        <v>1</v>
      </c>
      <c r="F146" s="243" t="s">
        <v>167</v>
      </c>
      <c r="G146" s="241"/>
      <c r="H146" s="242" t="s">
        <v>1</v>
      </c>
      <c r="I146" s="244"/>
      <c r="J146" s="241"/>
      <c r="K146" s="241"/>
      <c r="L146" s="245"/>
      <c r="M146" s="246"/>
      <c r="N146" s="247"/>
      <c r="O146" s="247"/>
      <c r="P146" s="247"/>
      <c r="Q146" s="247"/>
      <c r="R146" s="247"/>
      <c r="S146" s="247"/>
      <c r="T146" s="248"/>
      <c r="AT146" s="249" t="s">
        <v>154</v>
      </c>
      <c r="AU146" s="249" t="s">
        <v>152</v>
      </c>
      <c r="AV146" s="14" t="s">
        <v>87</v>
      </c>
      <c r="AW146" s="14" t="s">
        <v>33</v>
      </c>
      <c r="AX146" s="14" t="s">
        <v>79</v>
      </c>
      <c r="AY146" s="249" t="s">
        <v>143</v>
      </c>
    </row>
    <row r="147" spans="1:65" s="13" customFormat="1">
      <c r="B147" s="228"/>
      <c r="C147" s="229"/>
      <c r="D147" s="230" t="s">
        <v>154</v>
      </c>
      <c r="E147" s="231" t="s">
        <v>1</v>
      </c>
      <c r="F147" s="232" t="s">
        <v>159</v>
      </c>
      <c r="G147" s="229"/>
      <c r="H147" s="233">
        <v>81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AT147" s="239" t="s">
        <v>154</v>
      </c>
      <c r="AU147" s="239" t="s">
        <v>152</v>
      </c>
      <c r="AV147" s="13" t="s">
        <v>89</v>
      </c>
      <c r="AW147" s="13" t="s">
        <v>33</v>
      </c>
      <c r="AX147" s="13" t="s">
        <v>87</v>
      </c>
      <c r="AY147" s="239" t="s">
        <v>143</v>
      </c>
    </row>
    <row r="148" spans="1:65" s="2" customFormat="1" ht="16.5" customHeight="1">
      <c r="A148" s="36"/>
      <c r="B148" s="37"/>
      <c r="C148" s="215" t="s">
        <v>168</v>
      </c>
      <c r="D148" s="215" t="s">
        <v>147</v>
      </c>
      <c r="E148" s="216" t="s">
        <v>169</v>
      </c>
      <c r="F148" s="217" t="s">
        <v>170</v>
      </c>
      <c r="G148" s="218" t="s">
        <v>171</v>
      </c>
      <c r="H148" s="219">
        <v>37</v>
      </c>
      <c r="I148" s="220"/>
      <c r="J148" s="221">
        <f>ROUND(I148*H148,2)</f>
        <v>0</v>
      </c>
      <c r="K148" s="222"/>
      <c r="L148" s="39"/>
      <c r="M148" s="223" t="s">
        <v>1</v>
      </c>
      <c r="N148" s="224" t="s">
        <v>44</v>
      </c>
      <c r="O148" s="73"/>
      <c r="P148" s="225">
        <f>O148*H148</f>
        <v>0</v>
      </c>
      <c r="Q148" s="225">
        <v>0</v>
      </c>
      <c r="R148" s="225">
        <f>Q148*H148</f>
        <v>0</v>
      </c>
      <c r="S148" s="225">
        <v>0.20499999999999999</v>
      </c>
      <c r="T148" s="226">
        <f>S148*H148</f>
        <v>7.585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151</v>
      </c>
      <c r="AT148" s="227" t="s">
        <v>147</v>
      </c>
      <c r="AU148" s="227" t="s">
        <v>152</v>
      </c>
      <c r="AY148" s="18" t="s">
        <v>143</v>
      </c>
      <c r="BE148" s="114">
        <f>IF(N148="základní",J148,0)</f>
        <v>0</v>
      </c>
      <c r="BF148" s="114">
        <f>IF(N148="snížená",J148,0)</f>
        <v>0</v>
      </c>
      <c r="BG148" s="114">
        <f>IF(N148="zákl. přenesená",J148,0)</f>
        <v>0</v>
      </c>
      <c r="BH148" s="114">
        <f>IF(N148="sníž. přenesená",J148,0)</f>
        <v>0</v>
      </c>
      <c r="BI148" s="114">
        <f>IF(N148="nulová",J148,0)</f>
        <v>0</v>
      </c>
      <c r="BJ148" s="18" t="s">
        <v>87</v>
      </c>
      <c r="BK148" s="114">
        <f>ROUND(I148*H148,2)</f>
        <v>0</v>
      </c>
      <c r="BL148" s="18" t="s">
        <v>151</v>
      </c>
      <c r="BM148" s="227" t="s">
        <v>172</v>
      </c>
    </row>
    <row r="149" spans="1:65" s="13" customFormat="1">
      <c r="B149" s="228"/>
      <c r="C149" s="229"/>
      <c r="D149" s="230" t="s">
        <v>154</v>
      </c>
      <c r="E149" s="231" t="s">
        <v>1</v>
      </c>
      <c r="F149" s="232" t="s">
        <v>173</v>
      </c>
      <c r="G149" s="229"/>
      <c r="H149" s="233">
        <v>37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AT149" s="239" t="s">
        <v>154</v>
      </c>
      <c r="AU149" s="239" t="s">
        <v>152</v>
      </c>
      <c r="AV149" s="13" t="s">
        <v>89</v>
      </c>
      <c r="AW149" s="13" t="s">
        <v>33</v>
      </c>
      <c r="AX149" s="13" t="s">
        <v>87</v>
      </c>
      <c r="AY149" s="239" t="s">
        <v>143</v>
      </c>
    </row>
    <row r="150" spans="1:65" s="12" customFormat="1" ht="20.85" customHeight="1">
      <c r="B150" s="199"/>
      <c r="C150" s="200"/>
      <c r="D150" s="201" t="s">
        <v>78</v>
      </c>
      <c r="E150" s="213" t="s">
        <v>174</v>
      </c>
      <c r="F150" s="213" t="s">
        <v>175</v>
      </c>
      <c r="G150" s="200"/>
      <c r="H150" s="200"/>
      <c r="I150" s="203"/>
      <c r="J150" s="214">
        <f>BK150</f>
        <v>0</v>
      </c>
      <c r="K150" s="200"/>
      <c r="L150" s="205"/>
      <c r="M150" s="206"/>
      <c r="N150" s="207"/>
      <c r="O150" s="207"/>
      <c r="P150" s="208">
        <f>SUM(P151:P163)</f>
        <v>0</v>
      </c>
      <c r="Q150" s="207"/>
      <c r="R150" s="208">
        <f>SUM(R151:R163)</f>
        <v>0</v>
      </c>
      <c r="S150" s="207"/>
      <c r="T150" s="209">
        <f>SUM(T151:T163)</f>
        <v>0</v>
      </c>
      <c r="AR150" s="210" t="s">
        <v>87</v>
      </c>
      <c r="AT150" s="211" t="s">
        <v>78</v>
      </c>
      <c r="AU150" s="211" t="s">
        <v>89</v>
      </c>
      <c r="AY150" s="210" t="s">
        <v>143</v>
      </c>
      <c r="BK150" s="212">
        <f>SUM(BK151:BK163)</f>
        <v>0</v>
      </c>
    </row>
    <row r="151" spans="1:65" s="2" customFormat="1" ht="21.75" customHeight="1">
      <c r="A151" s="36"/>
      <c r="B151" s="37"/>
      <c r="C151" s="215" t="s">
        <v>176</v>
      </c>
      <c r="D151" s="215" t="s">
        <v>147</v>
      </c>
      <c r="E151" s="216" t="s">
        <v>177</v>
      </c>
      <c r="F151" s="217" t="s">
        <v>178</v>
      </c>
      <c r="G151" s="218" t="s">
        <v>179</v>
      </c>
      <c r="H151" s="219">
        <v>37.590000000000003</v>
      </c>
      <c r="I151" s="220"/>
      <c r="J151" s="221">
        <f>ROUND(I151*H151,2)</f>
        <v>0</v>
      </c>
      <c r="K151" s="222"/>
      <c r="L151" s="39"/>
      <c r="M151" s="223" t="s">
        <v>1</v>
      </c>
      <c r="N151" s="224" t="s">
        <v>44</v>
      </c>
      <c r="O151" s="73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151</v>
      </c>
      <c r="AT151" s="227" t="s">
        <v>147</v>
      </c>
      <c r="AU151" s="227" t="s">
        <v>152</v>
      </c>
      <c r="AY151" s="18" t="s">
        <v>143</v>
      </c>
      <c r="BE151" s="114">
        <f>IF(N151="základní",J151,0)</f>
        <v>0</v>
      </c>
      <c r="BF151" s="114">
        <f>IF(N151="snížená",J151,0)</f>
        <v>0</v>
      </c>
      <c r="BG151" s="114">
        <f>IF(N151="zákl. přenesená",J151,0)</f>
        <v>0</v>
      </c>
      <c r="BH151" s="114">
        <f>IF(N151="sníž. přenesená",J151,0)</f>
        <v>0</v>
      </c>
      <c r="BI151" s="114">
        <f>IF(N151="nulová",J151,0)</f>
        <v>0</v>
      </c>
      <c r="BJ151" s="18" t="s">
        <v>87</v>
      </c>
      <c r="BK151" s="114">
        <f>ROUND(I151*H151,2)</f>
        <v>0</v>
      </c>
      <c r="BL151" s="18" t="s">
        <v>151</v>
      </c>
      <c r="BM151" s="227" t="s">
        <v>180</v>
      </c>
    </row>
    <row r="152" spans="1:65" s="14" customFormat="1">
      <c r="B152" s="240"/>
      <c r="C152" s="241"/>
      <c r="D152" s="230" t="s">
        <v>154</v>
      </c>
      <c r="E152" s="242" t="s">
        <v>1</v>
      </c>
      <c r="F152" s="243" t="s">
        <v>181</v>
      </c>
      <c r="G152" s="241"/>
      <c r="H152" s="242" t="s">
        <v>1</v>
      </c>
      <c r="I152" s="244"/>
      <c r="J152" s="241"/>
      <c r="K152" s="241"/>
      <c r="L152" s="245"/>
      <c r="M152" s="246"/>
      <c r="N152" s="247"/>
      <c r="O152" s="247"/>
      <c r="P152" s="247"/>
      <c r="Q152" s="247"/>
      <c r="R152" s="247"/>
      <c r="S152" s="247"/>
      <c r="T152" s="248"/>
      <c r="AT152" s="249" t="s">
        <v>154</v>
      </c>
      <c r="AU152" s="249" t="s">
        <v>152</v>
      </c>
      <c r="AV152" s="14" t="s">
        <v>87</v>
      </c>
      <c r="AW152" s="14" t="s">
        <v>33</v>
      </c>
      <c r="AX152" s="14" t="s">
        <v>79</v>
      </c>
      <c r="AY152" s="249" t="s">
        <v>143</v>
      </c>
    </row>
    <row r="153" spans="1:65" s="13" customFormat="1">
      <c r="B153" s="228"/>
      <c r="C153" s="229"/>
      <c r="D153" s="230" t="s">
        <v>154</v>
      </c>
      <c r="E153" s="231" t="s">
        <v>1</v>
      </c>
      <c r="F153" s="232" t="s">
        <v>182</v>
      </c>
      <c r="G153" s="229"/>
      <c r="H153" s="233">
        <v>24.3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AT153" s="239" t="s">
        <v>154</v>
      </c>
      <c r="AU153" s="239" t="s">
        <v>152</v>
      </c>
      <c r="AV153" s="13" t="s">
        <v>89</v>
      </c>
      <c r="AW153" s="13" t="s">
        <v>33</v>
      </c>
      <c r="AX153" s="13" t="s">
        <v>79</v>
      </c>
      <c r="AY153" s="239" t="s">
        <v>143</v>
      </c>
    </row>
    <row r="154" spans="1:65" s="13" customFormat="1">
      <c r="B154" s="228"/>
      <c r="C154" s="229"/>
      <c r="D154" s="230" t="s">
        <v>154</v>
      </c>
      <c r="E154" s="231" t="s">
        <v>1</v>
      </c>
      <c r="F154" s="232" t="s">
        <v>183</v>
      </c>
      <c r="G154" s="229"/>
      <c r="H154" s="233">
        <v>3.6</v>
      </c>
      <c r="I154" s="234"/>
      <c r="J154" s="229"/>
      <c r="K154" s="229"/>
      <c r="L154" s="235"/>
      <c r="M154" s="236"/>
      <c r="N154" s="237"/>
      <c r="O154" s="237"/>
      <c r="P154" s="237"/>
      <c r="Q154" s="237"/>
      <c r="R154" s="237"/>
      <c r="S154" s="237"/>
      <c r="T154" s="238"/>
      <c r="AT154" s="239" t="s">
        <v>154</v>
      </c>
      <c r="AU154" s="239" t="s">
        <v>152</v>
      </c>
      <c r="AV154" s="13" t="s">
        <v>89</v>
      </c>
      <c r="AW154" s="13" t="s">
        <v>33</v>
      </c>
      <c r="AX154" s="13" t="s">
        <v>79</v>
      </c>
      <c r="AY154" s="239" t="s">
        <v>143</v>
      </c>
    </row>
    <row r="155" spans="1:65" s="14" customFormat="1">
      <c r="B155" s="240"/>
      <c r="C155" s="241"/>
      <c r="D155" s="230" t="s">
        <v>154</v>
      </c>
      <c r="E155" s="242" t="s">
        <v>1</v>
      </c>
      <c r="F155" s="243" t="s">
        <v>184</v>
      </c>
      <c r="G155" s="241"/>
      <c r="H155" s="242" t="s">
        <v>1</v>
      </c>
      <c r="I155" s="244"/>
      <c r="J155" s="241"/>
      <c r="K155" s="241"/>
      <c r="L155" s="245"/>
      <c r="M155" s="246"/>
      <c r="N155" s="247"/>
      <c r="O155" s="247"/>
      <c r="P155" s="247"/>
      <c r="Q155" s="247"/>
      <c r="R155" s="247"/>
      <c r="S155" s="247"/>
      <c r="T155" s="248"/>
      <c r="AT155" s="249" t="s">
        <v>154</v>
      </c>
      <c r="AU155" s="249" t="s">
        <v>152</v>
      </c>
      <c r="AV155" s="14" t="s">
        <v>87</v>
      </c>
      <c r="AW155" s="14" t="s">
        <v>33</v>
      </c>
      <c r="AX155" s="14" t="s">
        <v>79</v>
      </c>
      <c r="AY155" s="249" t="s">
        <v>143</v>
      </c>
    </row>
    <row r="156" spans="1:65" s="13" customFormat="1">
      <c r="B156" s="228"/>
      <c r="C156" s="229"/>
      <c r="D156" s="230" t="s">
        <v>154</v>
      </c>
      <c r="E156" s="231" t="s">
        <v>1</v>
      </c>
      <c r="F156" s="232" t="s">
        <v>185</v>
      </c>
      <c r="G156" s="229"/>
      <c r="H156" s="233">
        <v>8.5500000000000007</v>
      </c>
      <c r="I156" s="234"/>
      <c r="J156" s="229"/>
      <c r="K156" s="229"/>
      <c r="L156" s="235"/>
      <c r="M156" s="236"/>
      <c r="N156" s="237"/>
      <c r="O156" s="237"/>
      <c r="P156" s="237"/>
      <c r="Q156" s="237"/>
      <c r="R156" s="237"/>
      <c r="S156" s="237"/>
      <c r="T156" s="238"/>
      <c r="AT156" s="239" t="s">
        <v>154</v>
      </c>
      <c r="AU156" s="239" t="s">
        <v>152</v>
      </c>
      <c r="AV156" s="13" t="s">
        <v>89</v>
      </c>
      <c r="AW156" s="13" t="s">
        <v>33</v>
      </c>
      <c r="AX156" s="13" t="s">
        <v>79</v>
      </c>
      <c r="AY156" s="239" t="s">
        <v>143</v>
      </c>
    </row>
    <row r="157" spans="1:65" s="13" customFormat="1">
      <c r="B157" s="228"/>
      <c r="C157" s="229"/>
      <c r="D157" s="230" t="s">
        <v>154</v>
      </c>
      <c r="E157" s="231" t="s">
        <v>1</v>
      </c>
      <c r="F157" s="232" t="s">
        <v>186</v>
      </c>
      <c r="G157" s="229"/>
      <c r="H157" s="233">
        <v>1.1399999999999999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AT157" s="239" t="s">
        <v>154</v>
      </c>
      <c r="AU157" s="239" t="s">
        <v>152</v>
      </c>
      <c r="AV157" s="13" t="s">
        <v>89</v>
      </c>
      <c r="AW157" s="13" t="s">
        <v>33</v>
      </c>
      <c r="AX157" s="13" t="s">
        <v>79</v>
      </c>
      <c r="AY157" s="239" t="s">
        <v>143</v>
      </c>
    </row>
    <row r="158" spans="1:65" s="15" customFormat="1">
      <c r="B158" s="250"/>
      <c r="C158" s="251"/>
      <c r="D158" s="230" t="s">
        <v>154</v>
      </c>
      <c r="E158" s="252" t="s">
        <v>1</v>
      </c>
      <c r="F158" s="253" t="s">
        <v>187</v>
      </c>
      <c r="G158" s="251"/>
      <c r="H158" s="254">
        <v>37.590000000000003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AT158" s="260" t="s">
        <v>154</v>
      </c>
      <c r="AU158" s="260" t="s">
        <v>152</v>
      </c>
      <c r="AV158" s="15" t="s">
        <v>151</v>
      </c>
      <c r="AW158" s="15" t="s">
        <v>33</v>
      </c>
      <c r="AX158" s="15" t="s">
        <v>87</v>
      </c>
      <c r="AY158" s="260" t="s">
        <v>143</v>
      </c>
    </row>
    <row r="159" spans="1:65" s="2" customFormat="1" ht="21.75" customHeight="1">
      <c r="A159" s="36"/>
      <c r="B159" s="37"/>
      <c r="C159" s="215" t="s">
        <v>188</v>
      </c>
      <c r="D159" s="215" t="s">
        <v>147</v>
      </c>
      <c r="E159" s="216" t="s">
        <v>189</v>
      </c>
      <c r="F159" s="217" t="s">
        <v>190</v>
      </c>
      <c r="G159" s="218" t="s">
        <v>179</v>
      </c>
      <c r="H159" s="219">
        <v>37.590000000000003</v>
      </c>
      <c r="I159" s="220"/>
      <c r="J159" s="221">
        <f>ROUND(I159*H159,2)</f>
        <v>0</v>
      </c>
      <c r="K159" s="222"/>
      <c r="L159" s="39"/>
      <c r="M159" s="223" t="s">
        <v>1</v>
      </c>
      <c r="N159" s="224" t="s">
        <v>44</v>
      </c>
      <c r="O159" s="73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151</v>
      </c>
      <c r="AT159" s="227" t="s">
        <v>147</v>
      </c>
      <c r="AU159" s="227" t="s">
        <v>152</v>
      </c>
      <c r="AY159" s="18" t="s">
        <v>143</v>
      </c>
      <c r="BE159" s="114">
        <f>IF(N159="základní",J159,0)</f>
        <v>0</v>
      </c>
      <c r="BF159" s="114">
        <f>IF(N159="snížená",J159,0)</f>
        <v>0</v>
      </c>
      <c r="BG159" s="114">
        <f>IF(N159="zákl. přenesená",J159,0)</f>
        <v>0</v>
      </c>
      <c r="BH159" s="114">
        <f>IF(N159="sníž. přenesená",J159,0)</f>
        <v>0</v>
      </c>
      <c r="BI159" s="114">
        <f>IF(N159="nulová",J159,0)</f>
        <v>0</v>
      </c>
      <c r="BJ159" s="18" t="s">
        <v>87</v>
      </c>
      <c r="BK159" s="114">
        <f>ROUND(I159*H159,2)</f>
        <v>0</v>
      </c>
      <c r="BL159" s="18" t="s">
        <v>151</v>
      </c>
      <c r="BM159" s="227" t="s">
        <v>191</v>
      </c>
    </row>
    <row r="160" spans="1:65" s="14" customFormat="1">
      <c r="B160" s="240"/>
      <c r="C160" s="241"/>
      <c r="D160" s="230" t="s">
        <v>154</v>
      </c>
      <c r="E160" s="242" t="s">
        <v>1</v>
      </c>
      <c r="F160" s="243" t="s">
        <v>192</v>
      </c>
      <c r="G160" s="241"/>
      <c r="H160" s="242" t="s">
        <v>1</v>
      </c>
      <c r="I160" s="244"/>
      <c r="J160" s="241"/>
      <c r="K160" s="241"/>
      <c r="L160" s="245"/>
      <c r="M160" s="246"/>
      <c r="N160" s="247"/>
      <c r="O160" s="247"/>
      <c r="P160" s="247"/>
      <c r="Q160" s="247"/>
      <c r="R160" s="247"/>
      <c r="S160" s="247"/>
      <c r="T160" s="248"/>
      <c r="AT160" s="249" t="s">
        <v>154</v>
      </c>
      <c r="AU160" s="249" t="s">
        <v>152</v>
      </c>
      <c r="AV160" s="14" t="s">
        <v>87</v>
      </c>
      <c r="AW160" s="14" t="s">
        <v>33</v>
      </c>
      <c r="AX160" s="14" t="s">
        <v>79</v>
      </c>
      <c r="AY160" s="249" t="s">
        <v>143</v>
      </c>
    </row>
    <row r="161" spans="1:65" s="13" customFormat="1">
      <c r="B161" s="228"/>
      <c r="C161" s="229"/>
      <c r="D161" s="230" t="s">
        <v>154</v>
      </c>
      <c r="E161" s="231" t="s">
        <v>1</v>
      </c>
      <c r="F161" s="232" t="s">
        <v>193</v>
      </c>
      <c r="G161" s="229"/>
      <c r="H161" s="233">
        <v>37.590000000000003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AT161" s="239" t="s">
        <v>154</v>
      </c>
      <c r="AU161" s="239" t="s">
        <v>152</v>
      </c>
      <c r="AV161" s="13" t="s">
        <v>89</v>
      </c>
      <c r="AW161" s="13" t="s">
        <v>33</v>
      </c>
      <c r="AX161" s="13" t="s">
        <v>87</v>
      </c>
      <c r="AY161" s="239" t="s">
        <v>143</v>
      </c>
    </row>
    <row r="162" spans="1:65" s="2" customFormat="1" ht="16.5" customHeight="1">
      <c r="A162" s="36"/>
      <c r="B162" s="37"/>
      <c r="C162" s="261" t="s">
        <v>194</v>
      </c>
      <c r="D162" s="261" t="s">
        <v>195</v>
      </c>
      <c r="E162" s="262" t="s">
        <v>196</v>
      </c>
      <c r="F162" s="263" t="s">
        <v>197</v>
      </c>
      <c r="G162" s="264" t="s">
        <v>198</v>
      </c>
      <c r="H162" s="265">
        <v>71.421000000000006</v>
      </c>
      <c r="I162" s="266"/>
      <c r="J162" s="267">
        <f>ROUND(I162*H162,2)</f>
        <v>0</v>
      </c>
      <c r="K162" s="268"/>
      <c r="L162" s="269"/>
      <c r="M162" s="270" t="s">
        <v>1</v>
      </c>
      <c r="N162" s="271" t="s">
        <v>44</v>
      </c>
      <c r="O162" s="73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194</v>
      </c>
      <c r="AT162" s="227" t="s">
        <v>195</v>
      </c>
      <c r="AU162" s="227" t="s">
        <v>152</v>
      </c>
      <c r="AY162" s="18" t="s">
        <v>143</v>
      </c>
      <c r="BE162" s="114">
        <f>IF(N162="základní",J162,0)</f>
        <v>0</v>
      </c>
      <c r="BF162" s="114">
        <f>IF(N162="snížená",J162,0)</f>
        <v>0</v>
      </c>
      <c r="BG162" s="114">
        <f>IF(N162="zákl. přenesená",J162,0)</f>
        <v>0</v>
      </c>
      <c r="BH162" s="114">
        <f>IF(N162="sníž. přenesená",J162,0)</f>
        <v>0</v>
      </c>
      <c r="BI162" s="114">
        <f>IF(N162="nulová",J162,0)</f>
        <v>0</v>
      </c>
      <c r="BJ162" s="18" t="s">
        <v>87</v>
      </c>
      <c r="BK162" s="114">
        <f>ROUND(I162*H162,2)</f>
        <v>0</v>
      </c>
      <c r="BL162" s="18" t="s">
        <v>151</v>
      </c>
      <c r="BM162" s="227" t="s">
        <v>199</v>
      </c>
    </row>
    <row r="163" spans="1:65" s="13" customFormat="1">
      <c r="B163" s="228"/>
      <c r="C163" s="229"/>
      <c r="D163" s="230" t="s">
        <v>154</v>
      </c>
      <c r="E163" s="231" t="s">
        <v>1</v>
      </c>
      <c r="F163" s="232" t="s">
        <v>200</v>
      </c>
      <c r="G163" s="229"/>
      <c r="H163" s="233">
        <v>71.421000000000006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AT163" s="239" t="s">
        <v>154</v>
      </c>
      <c r="AU163" s="239" t="s">
        <v>152</v>
      </c>
      <c r="AV163" s="13" t="s">
        <v>89</v>
      </c>
      <c r="AW163" s="13" t="s">
        <v>33</v>
      </c>
      <c r="AX163" s="13" t="s">
        <v>87</v>
      </c>
      <c r="AY163" s="239" t="s">
        <v>143</v>
      </c>
    </row>
    <row r="164" spans="1:65" s="12" customFormat="1" ht="20.85" customHeight="1">
      <c r="B164" s="199"/>
      <c r="C164" s="200"/>
      <c r="D164" s="201" t="s">
        <v>78</v>
      </c>
      <c r="E164" s="213" t="s">
        <v>201</v>
      </c>
      <c r="F164" s="213" t="s">
        <v>202</v>
      </c>
      <c r="G164" s="200"/>
      <c r="H164" s="200"/>
      <c r="I164" s="203"/>
      <c r="J164" s="214">
        <f>BK164</f>
        <v>0</v>
      </c>
      <c r="K164" s="200"/>
      <c r="L164" s="205"/>
      <c r="M164" s="206"/>
      <c r="N164" s="207"/>
      <c r="O164" s="207"/>
      <c r="P164" s="208">
        <f>SUM(P165:P168)</f>
        <v>0</v>
      </c>
      <c r="Q164" s="207"/>
      <c r="R164" s="208">
        <f>SUM(R165:R168)</f>
        <v>0</v>
      </c>
      <c r="S164" s="207"/>
      <c r="T164" s="209">
        <f>SUM(T165:T168)</f>
        <v>0</v>
      </c>
      <c r="AR164" s="210" t="s">
        <v>87</v>
      </c>
      <c r="AT164" s="211" t="s">
        <v>78</v>
      </c>
      <c r="AU164" s="211" t="s">
        <v>89</v>
      </c>
      <c r="AY164" s="210" t="s">
        <v>143</v>
      </c>
      <c r="BK164" s="212">
        <f>SUM(BK165:BK168)</f>
        <v>0</v>
      </c>
    </row>
    <row r="165" spans="1:65" s="2" customFormat="1" ht="21.75" customHeight="1">
      <c r="A165" s="36"/>
      <c r="B165" s="37"/>
      <c r="C165" s="215" t="s">
        <v>203</v>
      </c>
      <c r="D165" s="215" t="s">
        <v>147</v>
      </c>
      <c r="E165" s="216" t="s">
        <v>204</v>
      </c>
      <c r="F165" s="217" t="s">
        <v>205</v>
      </c>
      <c r="G165" s="218" t="s">
        <v>179</v>
      </c>
      <c r="H165" s="219">
        <v>26.4</v>
      </c>
      <c r="I165" s="220"/>
      <c r="J165" s="221">
        <f>ROUND(I165*H165,2)</f>
        <v>0</v>
      </c>
      <c r="K165" s="222"/>
      <c r="L165" s="39"/>
      <c r="M165" s="223" t="s">
        <v>1</v>
      </c>
      <c r="N165" s="224" t="s">
        <v>44</v>
      </c>
      <c r="O165" s="73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151</v>
      </c>
      <c r="AT165" s="227" t="s">
        <v>147</v>
      </c>
      <c r="AU165" s="227" t="s">
        <v>152</v>
      </c>
      <c r="AY165" s="18" t="s">
        <v>143</v>
      </c>
      <c r="BE165" s="114">
        <f>IF(N165="základní",J165,0)</f>
        <v>0</v>
      </c>
      <c r="BF165" s="114">
        <f>IF(N165="snížená",J165,0)</f>
        <v>0</v>
      </c>
      <c r="BG165" s="114">
        <f>IF(N165="zákl. přenesená",J165,0)</f>
        <v>0</v>
      </c>
      <c r="BH165" s="114">
        <f>IF(N165="sníž. přenesená",J165,0)</f>
        <v>0</v>
      </c>
      <c r="BI165" s="114">
        <f>IF(N165="nulová",J165,0)</f>
        <v>0</v>
      </c>
      <c r="BJ165" s="18" t="s">
        <v>87</v>
      </c>
      <c r="BK165" s="114">
        <f>ROUND(I165*H165,2)</f>
        <v>0</v>
      </c>
      <c r="BL165" s="18" t="s">
        <v>151</v>
      </c>
      <c r="BM165" s="227" t="s">
        <v>206</v>
      </c>
    </row>
    <row r="166" spans="1:65" s="13" customFormat="1">
      <c r="B166" s="228"/>
      <c r="C166" s="229"/>
      <c r="D166" s="230" t="s">
        <v>154</v>
      </c>
      <c r="E166" s="231" t="s">
        <v>1</v>
      </c>
      <c r="F166" s="232" t="s">
        <v>207</v>
      </c>
      <c r="G166" s="229"/>
      <c r="H166" s="233">
        <v>12.6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AT166" s="239" t="s">
        <v>154</v>
      </c>
      <c r="AU166" s="239" t="s">
        <v>152</v>
      </c>
      <c r="AV166" s="13" t="s">
        <v>89</v>
      </c>
      <c r="AW166" s="13" t="s">
        <v>33</v>
      </c>
      <c r="AX166" s="13" t="s">
        <v>79</v>
      </c>
      <c r="AY166" s="239" t="s">
        <v>143</v>
      </c>
    </row>
    <row r="167" spans="1:65" s="13" customFormat="1">
      <c r="B167" s="228"/>
      <c r="C167" s="229"/>
      <c r="D167" s="230" t="s">
        <v>154</v>
      </c>
      <c r="E167" s="231" t="s">
        <v>1</v>
      </c>
      <c r="F167" s="232" t="s">
        <v>208</v>
      </c>
      <c r="G167" s="229"/>
      <c r="H167" s="233">
        <v>13.8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AT167" s="239" t="s">
        <v>154</v>
      </c>
      <c r="AU167" s="239" t="s">
        <v>152</v>
      </c>
      <c r="AV167" s="13" t="s">
        <v>89</v>
      </c>
      <c r="AW167" s="13" t="s">
        <v>33</v>
      </c>
      <c r="AX167" s="13" t="s">
        <v>79</v>
      </c>
      <c r="AY167" s="239" t="s">
        <v>143</v>
      </c>
    </row>
    <row r="168" spans="1:65" s="15" customFormat="1">
      <c r="B168" s="250"/>
      <c r="C168" s="251"/>
      <c r="D168" s="230" t="s">
        <v>154</v>
      </c>
      <c r="E168" s="252" t="s">
        <v>1</v>
      </c>
      <c r="F168" s="253" t="s">
        <v>187</v>
      </c>
      <c r="G168" s="251"/>
      <c r="H168" s="254">
        <v>26.4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AT168" s="260" t="s">
        <v>154</v>
      </c>
      <c r="AU168" s="260" t="s">
        <v>152</v>
      </c>
      <c r="AV168" s="15" t="s">
        <v>151</v>
      </c>
      <c r="AW168" s="15" t="s">
        <v>33</v>
      </c>
      <c r="AX168" s="15" t="s">
        <v>87</v>
      </c>
      <c r="AY168" s="260" t="s">
        <v>143</v>
      </c>
    </row>
    <row r="169" spans="1:65" s="12" customFormat="1" ht="20.85" customHeight="1">
      <c r="B169" s="199"/>
      <c r="C169" s="200"/>
      <c r="D169" s="201" t="s">
        <v>78</v>
      </c>
      <c r="E169" s="213" t="s">
        <v>209</v>
      </c>
      <c r="F169" s="213" t="s">
        <v>210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SUM(P170:P171)</f>
        <v>0</v>
      </c>
      <c r="Q169" s="207"/>
      <c r="R169" s="208">
        <f>SUM(R170:R171)</f>
        <v>0</v>
      </c>
      <c r="S169" s="207"/>
      <c r="T169" s="209">
        <f>SUM(T170:T171)</f>
        <v>0</v>
      </c>
      <c r="AR169" s="210" t="s">
        <v>87</v>
      </c>
      <c r="AT169" s="211" t="s">
        <v>78</v>
      </c>
      <c r="AU169" s="211" t="s">
        <v>89</v>
      </c>
      <c r="AY169" s="210" t="s">
        <v>143</v>
      </c>
      <c r="BK169" s="212">
        <f>SUM(BK170:BK171)</f>
        <v>0</v>
      </c>
    </row>
    <row r="170" spans="1:65" s="2" customFormat="1" ht="21.75" customHeight="1">
      <c r="A170" s="36"/>
      <c r="B170" s="37"/>
      <c r="C170" s="215" t="s">
        <v>211</v>
      </c>
      <c r="D170" s="215" t="s">
        <v>147</v>
      </c>
      <c r="E170" s="216" t="s">
        <v>212</v>
      </c>
      <c r="F170" s="217" t="s">
        <v>213</v>
      </c>
      <c r="G170" s="218" t="s">
        <v>179</v>
      </c>
      <c r="H170" s="219">
        <v>26.4</v>
      </c>
      <c r="I170" s="220"/>
      <c r="J170" s="221">
        <f>ROUND(I170*H170,2)</f>
        <v>0</v>
      </c>
      <c r="K170" s="222"/>
      <c r="L170" s="39"/>
      <c r="M170" s="223" t="s">
        <v>1</v>
      </c>
      <c r="N170" s="224" t="s">
        <v>44</v>
      </c>
      <c r="O170" s="73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151</v>
      </c>
      <c r="AT170" s="227" t="s">
        <v>147</v>
      </c>
      <c r="AU170" s="227" t="s">
        <v>152</v>
      </c>
      <c r="AY170" s="18" t="s">
        <v>143</v>
      </c>
      <c r="BE170" s="114">
        <f>IF(N170="základní",J170,0)</f>
        <v>0</v>
      </c>
      <c r="BF170" s="114">
        <f>IF(N170="snížená",J170,0)</f>
        <v>0</v>
      </c>
      <c r="BG170" s="114">
        <f>IF(N170="zákl. přenesená",J170,0)</f>
        <v>0</v>
      </c>
      <c r="BH170" s="114">
        <f>IF(N170="sníž. přenesená",J170,0)</f>
        <v>0</v>
      </c>
      <c r="BI170" s="114">
        <f>IF(N170="nulová",J170,0)</f>
        <v>0</v>
      </c>
      <c r="BJ170" s="18" t="s">
        <v>87</v>
      </c>
      <c r="BK170" s="114">
        <f>ROUND(I170*H170,2)</f>
        <v>0</v>
      </c>
      <c r="BL170" s="18" t="s">
        <v>151</v>
      </c>
      <c r="BM170" s="227" t="s">
        <v>214</v>
      </c>
    </row>
    <row r="171" spans="1:65" s="13" customFormat="1">
      <c r="B171" s="228"/>
      <c r="C171" s="229"/>
      <c r="D171" s="230" t="s">
        <v>154</v>
      </c>
      <c r="E171" s="231" t="s">
        <v>1</v>
      </c>
      <c r="F171" s="232" t="s">
        <v>215</v>
      </c>
      <c r="G171" s="229"/>
      <c r="H171" s="233">
        <v>26.4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AT171" s="239" t="s">
        <v>154</v>
      </c>
      <c r="AU171" s="239" t="s">
        <v>152</v>
      </c>
      <c r="AV171" s="13" t="s">
        <v>89</v>
      </c>
      <c r="AW171" s="13" t="s">
        <v>33</v>
      </c>
      <c r="AX171" s="13" t="s">
        <v>87</v>
      </c>
      <c r="AY171" s="239" t="s">
        <v>143</v>
      </c>
    </row>
    <row r="172" spans="1:65" s="12" customFormat="1" ht="20.85" customHeight="1">
      <c r="B172" s="199"/>
      <c r="C172" s="200"/>
      <c r="D172" s="201" t="s">
        <v>78</v>
      </c>
      <c r="E172" s="213" t="s">
        <v>216</v>
      </c>
      <c r="F172" s="213" t="s">
        <v>217</v>
      </c>
      <c r="G172" s="200"/>
      <c r="H172" s="200"/>
      <c r="I172" s="203"/>
      <c r="J172" s="214">
        <f>BK172</f>
        <v>0</v>
      </c>
      <c r="K172" s="200"/>
      <c r="L172" s="205"/>
      <c r="M172" s="206"/>
      <c r="N172" s="207"/>
      <c r="O172" s="207"/>
      <c r="P172" s="208">
        <f>SUM(P173:P175)</f>
        <v>0</v>
      </c>
      <c r="Q172" s="207"/>
      <c r="R172" s="208">
        <f>SUM(R173:R175)</f>
        <v>0</v>
      </c>
      <c r="S172" s="207"/>
      <c r="T172" s="209">
        <f>SUM(T173:T175)</f>
        <v>0</v>
      </c>
      <c r="AR172" s="210" t="s">
        <v>87</v>
      </c>
      <c r="AT172" s="211" t="s">
        <v>78</v>
      </c>
      <c r="AU172" s="211" t="s">
        <v>89</v>
      </c>
      <c r="AY172" s="210" t="s">
        <v>143</v>
      </c>
      <c r="BK172" s="212">
        <f>SUM(BK173:BK175)</f>
        <v>0</v>
      </c>
    </row>
    <row r="173" spans="1:65" s="2" customFormat="1" ht="16.5" customHeight="1">
      <c r="A173" s="36"/>
      <c r="B173" s="37"/>
      <c r="C173" s="215" t="s">
        <v>145</v>
      </c>
      <c r="D173" s="215" t="s">
        <v>147</v>
      </c>
      <c r="E173" s="216" t="s">
        <v>218</v>
      </c>
      <c r="F173" s="217" t="s">
        <v>219</v>
      </c>
      <c r="G173" s="218" t="s">
        <v>179</v>
      </c>
      <c r="H173" s="219">
        <v>26.4</v>
      </c>
      <c r="I173" s="220"/>
      <c r="J173" s="221">
        <f>ROUND(I173*H173,2)</f>
        <v>0</v>
      </c>
      <c r="K173" s="222"/>
      <c r="L173" s="39"/>
      <c r="M173" s="223" t="s">
        <v>1</v>
      </c>
      <c r="N173" s="224" t="s">
        <v>44</v>
      </c>
      <c r="O173" s="73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151</v>
      </c>
      <c r="AT173" s="227" t="s">
        <v>147</v>
      </c>
      <c r="AU173" s="227" t="s">
        <v>152</v>
      </c>
      <c r="AY173" s="18" t="s">
        <v>143</v>
      </c>
      <c r="BE173" s="114">
        <f>IF(N173="základní",J173,0)</f>
        <v>0</v>
      </c>
      <c r="BF173" s="114">
        <f>IF(N173="snížená",J173,0)</f>
        <v>0</v>
      </c>
      <c r="BG173" s="114">
        <f>IF(N173="zákl. přenesená",J173,0)</f>
        <v>0</v>
      </c>
      <c r="BH173" s="114">
        <f>IF(N173="sníž. přenesená",J173,0)</f>
        <v>0</v>
      </c>
      <c r="BI173" s="114">
        <f>IF(N173="nulová",J173,0)</f>
        <v>0</v>
      </c>
      <c r="BJ173" s="18" t="s">
        <v>87</v>
      </c>
      <c r="BK173" s="114">
        <f>ROUND(I173*H173,2)</f>
        <v>0</v>
      </c>
      <c r="BL173" s="18" t="s">
        <v>151</v>
      </c>
      <c r="BM173" s="227" t="s">
        <v>220</v>
      </c>
    </row>
    <row r="174" spans="1:65" s="2" customFormat="1" ht="21.75" customHeight="1">
      <c r="A174" s="36"/>
      <c r="B174" s="37"/>
      <c r="C174" s="215" t="s">
        <v>174</v>
      </c>
      <c r="D174" s="215" t="s">
        <v>147</v>
      </c>
      <c r="E174" s="216" t="s">
        <v>221</v>
      </c>
      <c r="F174" s="217" t="s">
        <v>222</v>
      </c>
      <c r="G174" s="218" t="s">
        <v>198</v>
      </c>
      <c r="H174" s="219">
        <v>48.84</v>
      </c>
      <c r="I174" s="220"/>
      <c r="J174" s="221">
        <f>ROUND(I174*H174,2)</f>
        <v>0</v>
      </c>
      <c r="K174" s="222"/>
      <c r="L174" s="39"/>
      <c r="M174" s="223" t="s">
        <v>1</v>
      </c>
      <c r="N174" s="224" t="s">
        <v>44</v>
      </c>
      <c r="O174" s="73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151</v>
      </c>
      <c r="AT174" s="227" t="s">
        <v>147</v>
      </c>
      <c r="AU174" s="227" t="s">
        <v>152</v>
      </c>
      <c r="AY174" s="18" t="s">
        <v>143</v>
      </c>
      <c r="BE174" s="114">
        <f>IF(N174="základní",J174,0)</f>
        <v>0</v>
      </c>
      <c r="BF174" s="114">
        <f>IF(N174="snížená",J174,0)</f>
        <v>0</v>
      </c>
      <c r="BG174" s="114">
        <f>IF(N174="zákl. přenesená",J174,0)</f>
        <v>0</v>
      </c>
      <c r="BH174" s="114">
        <f>IF(N174="sníž. přenesená",J174,0)</f>
        <v>0</v>
      </c>
      <c r="BI174" s="114">
        <f>IF(N174="nulová",J174,0)</f>
        <v>0</v>
      </c>
      <c r="BJ174" s="18" t="s">
        <v>87</v>
      </c>
      <c r="BK174" s="114">
        <f>ROUND(I174*H174,2)</f>
        <v>0</v>
      </c>
      <c r="BL174" s="18" t="s">
        <v>151</v>
      </c>
      <c r="BM174" s="227" t="s">
        <v>223</v>
      </c>
    </row>
    <row r="175" spans="1:65" s="13" customFormat="1">
      <c r="B175" s="228"/>
      <c r="C175" s="229"/>
      <c r="D175" s="230" t="s">
        <v>154</v>
      </c>
      <c r="E175" s="231" t="s">
        <v>1</v>
      </c>
      <c r="F175" s="232" t="s">
        <v>224</v>
      </c>
      <c r="G175" s="229"/>
      <c r="H175" s="233">
        <v>48.84</v>
      </c>
      <c r="I175" s="234"/>
      <c r="J175" s="229"/>
      <c r="K175" s="229"/>
      <c r="L175" s="235"/>
      <c r="M175" s="236"/>
      <c r="N175" s="237"/>
      <c r="O175" s="237"/>
      <c r="P175" s="237"/>
      <c r="Q175" s="237"/>
      <c r="R175" s="237"/>
      <c r="S175" s="237"/>
      <c r="T175" s="238"/>
      <c r="AT175" s="239" t="s">
        <v>154</v>
      </c>
      <c r="AU175" s="239" t="s">
        <v>152</v>
      </c>
      <c r="AV175" s="13" t="s">
        <v>89</v>
      </c>
      <c r="AW175" s="13" t="s">
        <v>33</v>
      </c>
      <c r="AX175" s="13" t="s">
        <v>87</v>
      </c>
      <c r="AY175" s="239" t="s">
        <v>143</v>
      </c>
    </row>
    <row r="176" spans="1:65" s="12" customFormat="1" ht="20.85" customHeight="1">
      <c r="B176" s="199"/>
      <c r="C176" s="200"/>
      <c r="D176" s="201" t="s">
        <v>78</v>
      </c>
      <c r="E176" s="213" t="s">
        <v>225</v>
      </c>
      <c r="F176" s="213" t="s">
        <v>226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SUM(P177:P187)</f>
        <v>0</v>
      </c>
      <c r="Q176" s="207"/>
      <c r="R176" s="208">
        <f>SUM(R177:R187)</f>
        <v>2.0099999999999996E-3</v>
      </c>
      <c r="S176" s="207"/>
      <c r="T176" s="209">
        <f>SUM(T177:T187)</f>
        <v>0</v>
      </c>
      <c r="AR176" s="210" t="s">
        <v>87</v>
      </c>
      <c r="AT176" s="211" t="s">
        <v>78</v>
      </c>
      <c r="AU176" s="211" t="s">
        <v>89</v>
      </c>
      <c r="AY176" s="210" t="s">
        <v>143</v>
      </c>
      <c r="BK176" s="212">
        <f>SUM(BK177:BK187)</f>
        <v>0</v>
      </c>
    </row>
    <row r="177" spans="1:65" s="2" customFormat="1" ht="21.75" customHeight="1">
      <c r="A177" s="36"/>
      <c r="B177" s="37"/>
      <c r="C177" s="215" t="s">
        <v>201</v>
      </c>
      <c r="D177" s="215" t="s">
        <v>147</v>
      </c>
      <c r="E177" s="216" t="s">
        <v>227</v>
      </c>
      <c r="F177" s="217" t="s">
        <v>228</v>
      </c>
      <c r="G177" s="218" t="s">
        <v>150</v>
      </c>
      <c r="H177" s="219">
        <v>67</v>
      </c>
      <c r="I177" s="220"/>
      <c r="J177" s="221">
        <f>ROUND(I177*H177,2)</f>
        <v>0</v>
      </c>
      <c r="K177" s="222"/>
      <c r="L177" s="39"/>
      <c r="M177" s="223" t="s">
        <v>1</v>
      </c>
      <c r="N177" s="224" t="s">
        <v>44</v>
      </c>
      <c r="O177" s="73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151</v>
      </c>
      <c r="AT177" s="227" t="s">
        <v>147</v>
      </c>
      <c r="AU177" s="227" t="s">
        <v>152</v>
      </c>
      <c r="AY177" s="18" t="s">
        <v>143</v>
      </c>
      <c r="BE177" s="114">
        <f>IF(N177="základní",J177,0)</f>
        <v>0</v>
      </c>
      <c r="BF177" s="114">
        <f>IF(N177="snížená",J177,0)</f>
        <v>0</v>
      </c>
      <c r="BG177" s="114">
        <f>IF(N177="zákl. přenesená",J177,0)</f>
        <v>0</v>
      </c>
      <c r="BH177" s="114">
        <f>IF(N177="sníž. přenesená",J177,0)</f>
        <v>0</v>
      </c>
      <c r="BI177" s="114">
        <f>IF(N177="nulová",J177,0)</f>
        <v>0</v>
      </c>
      <c r="BJ177" s="18" t="s">
        <v>87</v>
      </c>
      <c r="BK177" s="114">
        <f>ROUND(I177*H177,2)</f>
        <v>0</v>
      </c>
      <c r="BL177" s="18" t="s">
        <v>151</v>
      </c>
      <c r="BM177" s="227" t="s">
        <v>229</v>
      </c>
    </row>
    <row r="178" spans="1:65" s="2" customFormat="1" ht="21.75" customHeight="1">
      <c r="A178" s="36"/>
      <c r="B178" s="37"/>
      <c r="C178" s="215" t="s">
        <v>230</v>
      </c>
      <c r="D178" s="215" t="s">
        <v>147</v>
      </c>
      <c r="E178" s="216" t="s">
        <v>231</v>
      </c>
      <c r="F178" s="217" t="s">
        <v>232</v>
      </c>
      <c r="G178" s="218" t="s">
        <v>150</v>
      </c>
      <c r="H178" s="219">
        <v>67</v>
      </c>
      <c r="I178" s="220"/>
      <c r="J178" s="221">
        <f>ROUND(I178*H178,2)</f>
        <v>0</v>
      </c>
      <c r="K178" s="222"/>
      <c r="L178" s="39"/>
      <c r="M178" s="223" t="s">
        <v>1</v>
      </c>
      <c r="N178" s="224" t="s">
        <v>44</v>
      </c>
      <c r="O178" s="73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151</v>
      </c>
      <c r="AT178" s="227" t="s">
        <v>147</v>
      </c>
      <c r="AU178" s="227" t="s">
        <v>152</v>
      </c>
      <c r="AY178" s="18" t="s">
        <v>143</v>
      </c>
      <c r="BE178" s="114">
        <f>IF(N178="základní",J178,0)</f>
        <v>0</v>
      </c>
      <c r="BF178" s="114">
        <f>IF(N178="snížená",J178,0)</f>
        <v>0</v>
      </c>
      <c r="BG178" s="114">
        <f>IF(N178="zákl. přenesená",J178,0)</f>
        <v>0</v>
      </c>
      <c r="BH178" s="114">
        <f>IF(N178="sníž. přenesená",J178,0)</f>
        <v>0</v>
      </c>
      <c r="BI178" s="114">
        <f>IF(N178="nulová",J178,0)</f>
        <v>0</v>
      </c>
      <c r="BJ178" s="18" t="s">
        <v>87</v>
      </c>
      <c r="BK178" s="114">
        <f>ROUND(I178*H178,2)</f>
        <v>0</v>
      </c>
      <c r="BL178" s="18" t="s">
        <v>151</v>
      </c>
      <c r="BM178" s="227" t="s">
        <v>233</v>
      </c>
    </row>
    <row r="179" spans="1:65" s="2" customFormat="1" ht="16.5" customHeight="1">
      <c r="A179" s="36"/>
      <c r="B179" s="37"/>
      <c r="C179" s="261" t="s">
        <v>8</v>
      </c>
      <c r="D179" s="261" t="s">
        <v>195</v>
      </c>
      <c r="E179" s="262" t="s">
        <v>234</v>
      </c>
      <c r="F179" s="263" t="s">
        <v>235</v>
      </c>
      <c r="G179" s="264" t="s">
        <v>236</v>
      </c>
      <c r="H179" s="265">
        <v>2.0099999999999998</v>
      </c>
      <c r="I179" s="266"/>
      <c r="J179" s="267">
        <f>ROUND(I179*H179,2)</f>
        <v>0</v>
      </c>
      <c r="K179" s="268"/>
      <c r="L179" s="269"/>
      <c r="M179" s="270" t="s">
        <v>1</v>
      </c>
      <c r="N179" s="271" t="s">
        <v>44</v>
      </c>
      <c r="O179" s="73"/>
      <c r="P179" s="225">
        <f>O179*H179</f>
        <v>0</v>
      </c>
      <c r="Q179" s="225">
        <v>1E-3</v>
      </c>
      <c r="R179" s="225">
        <f>Q179*H179</f>
        <v>2.0099999999999996E-3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237</v>
      </c>
      <c r="AT179" s="227" t="s">
        <v>195</v>
      </c>
      <c r="AU179" s="227" t="s">
        <v>152</v>
      </c>
      <c r="AY179" s="18" t="s">
        <v>143</v>
      </c>
      <c r="BE179" s="114">
        <f>IF(N179="základní",J179,0)</f>
        <v>0</v>
      </c>
      <c r="BF179" s="114">
        <f>IF(N179="snížená",J179,0)</f>
        <v>0</v>
      </c>
      <c r="BG179" s="114">
        <f>IF(N179="zákl. přenesená",J179,0)</f>
        <v>0</v>
      </c>
      <c r="BH179" s="114">
        <f>IF(N179="sníž. přenesená",J179,0)</f>
        <v>0</v>
      </c>
      <c r="BI179" s="114">
        <f>IF(N179="nulová",J179,0)</f>
        <v>0</v>
      </c>
      <c r="BJ179" s="18" t="s">
        <v>87</v>
      </c>
      <c r="BK179" s="114">
        <f>ROUND(I179*H179,2)</f>
        <v>0</v>
      </c>
      <c r="BL179" s="18" t="s">
        <v>237</v>
      </c>
      <c r="BM179" s="227" t="s">
        <v>238</v>
      </c>
    </row>
    <row r="180" spans="1:65" s="14" customFormat="1">
      <c r="B180" s="240"/>
      <c r="C180" s="241"/>
      <c r="D180" s="230" t="s">
        <v>154</v>
      </c>
      <c r="E180" s="242" t="s">
        <v>1</v>
      </c>
      <c r="F180" s="243" t="s">
        <v>239</v>
      </c>
      <c r="G180" s="241"/>
      <c r="H180" s="242" t="s">
        <v>1</v>
      </c>
      <c r="I180" s="244"/>
      <c r="J180" s="241"/>
      <c r="K180" s="241"/>
      <c r="L180" s="245"/>
      <c r="M180" s="246"/>
      <c r="N180" s="247"/>
      <c r="O180" s="247"/>
      <c r="P180" s="247"/>
      <c r="Q180" s="247"/>
      <c r="R180" s="247"/>
      <c r="S180" s="247"/>
      <c r="T180" s="248"/>
      <c r="AT180" s="249" t="s">
        <v>154</v>
      </c>
      <c r="AU180" s="249" t="s">
        <v>152</v>
      </c>
      <c r="AV180" s="14" t="s">
        <v>87</v>
      </c>
      <c r="AW180" s="14" t="s">
        <v>33</v>
      </c>
      <c r="AX180" s="14" t="s">
        <v>79</v>
      </c>
      <c r="AY180" s="249" t="s">
        <v>143</v>
      </c>
    </row>
    <row r="181" spans="1:65" s="13" customFormat="1">
      <c r="B181" s="228"/>
      <c r="C181" s="229"/>
      <c r="D181" s="230" t="s">
        <v>154</v>
      </c>
      <c r="E181" s="231" t="s">
        <v>1</v>
      </c>
      <c r="F181" s="232" t="s">
        <v>240</v>
      </c>
      <c r="G181" s="229"/>
      <c r="H181" s="233">
        <v>2.0099999999999998</v>
      </c>
      <c r="I181" s="234"/>
      <c r="J181" s="229"/>
      <c r="K181" s="229"/>
      <c r="L181" s="235"/>
      <c r="M181" s="236"/>
      <c r="N181" s="237"/>
      <c r="O181" s="237"/>
      <c r="P181" s="237"/>
      <c r="Q181" s="237"/>
      <c r="R181" s="237"/>
      <c r="S181" s="237"/>
      <c r="T181" s="238"/>
      <c r="AT181" s="239" t="s">
        <v>154</v>
      </c>
      <c r="AU181" s="239" t="s">
        <v>152</v>
      </c>
      <c r="AV181" s="13" t="s">
        <v>89</v>
      </c>
      <c r="AW181" s="13" t="s">
        <v>33</v>
      </c>
      <c r="AX181" s="13" t="s">
        <v>87</v>
      </c>
      <c r="AY181" s="239" t="s">
        <v>143</v>
      </c>
    </row>
    <row r="182" spans="1:65" s="2" customFormat="1" ht="21.75" customHeight="1">
      <c r="A182" s="36"/>
      <c r="B182" s="37"/>
      <c r="C182" s="215" t="s">
        <v>209</v>
      </c>
      <c r="D182" s="215" t="s">
        <v>147</v>
      </c>
      <c r="E182" s="216" t="s">
        <v>241</v>
      </c>
      <c r="F182" s="217" t="s">
        <v>242</v>
      </c>
      <c r="G182" s="218" t="s">
        <v>150</v>
      </c>
      <c r="H182" s="219">
        <v>112.38</v>
      </c>
      <c r="I182" s="220"/>
      <c r="J182" s="221">
        <f>ROUND(I182*H182,2)</f>
        <v>0</v>
      </c>
      <c r="K182" s="222"/>
      <c r="L182" s="39"/>
      <c r="M182" s="223" t="s">
        <v>1</v>
      </c>
      <c r="N182" s="224" t="s">
        <v>44</v>
      </c>
      <c r="O182" s="73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151</v>
      </c>
      <c r="AT182" s="227" t="s">
        <v>147</v>
      </c>
      <c r="AU182" s="227" t="s">
        <v>152</v>
      </c>
      <c r="AY182" s="18" t="s">
        <v>143</v>
      </c>
      <c r="BE182" s="114">
        <f>IF(N182="základní",J182,0)</f>
        <v>0</v>
      </c>
      <c r="BF182" s="114">
        <f>IF(N182="snížená",J182,0)</f>
        <v>0</v>
      </c>
      <c r="BG182" s="114">
        <f>IF(N182="zákl. přenesená",J182,0)</f>
        <v>0</v>
      </c>
      <c r="BH182" s="114">
        <f>IF(N182="sníž. přenesená",J182,0)</f>
        <v>0</v>
      </c>
      <c r="BI182" s="114">
        <f>IF(N182="nulová",J182,0)</f>
        <v>0</v>
      </c>
      <c r="BJ182" s="18" t="s">
        <v>87</v>
      </c>
      <c r="BK182" s="114">
        <f>ROUND(I182*H182,2)</f>
        <v>0</v>
      </c>
      <c r="BL182" s="18" t="s">
        <v>151</v>
      </c>
      <c r="BM182" s="227" t="s">
        <v>243</v>
      </c>
    </row>
    <row r="183" spans="1:65" s="13" customFormat="1">
      <c r="B183" s="228"/>
      <c r="C183" s="229"/>
      <c r="D183" s="230" t="s">
        <v>154</v>
      </c>
      <c r="E183" s="231" t="s">
        <v>1</v>
      </c>
      <c r="F183" s="232" t="s">
        <v>244</v>
      </c>
      <c r="G183" s="229"/>
      <c r="H183" s="233">
        <v>2.2799999999999998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AT183" s="239" t="s">
        <v>154</v>
      </c>
      <c r="AU183" s="239" t="s">
        <v>152</v>
      </c>
      <c r="AV183" s="13" t="s">
        <v>89</v>
      </c>
      <c r="AW183" s="13" t="s">
        <v>33</v>
      </c>
      <c r="AX183" s="13" t="s">
        <v>79</v>
      </c>
      <c r="AY183" s="239" t="s">
        <v>143</v>
      </c>
    </row>
    <row r="184" spans="1:65" s="13" customFormat="1">
      <c r="B184" s="228"/>
      <c r="C184" s="229"/>
      <c r="D184" s="230" t="s">
        <v>154</v>
      </c>
      <c r="E184" s="231" t="s">
        <v>1</v>
      </c>
      <c r="F184" s="232" t="s">
        <v>245</v>
      </c>
      <c r="G184" s="229"/>
      <c r="H184" s="233">
        <v>17.100000000000001</v>
      </c>
      <c r="I184" s="234"/>
      <c r="J184" s="229"/>
      <c r="K184" s="229"/>
      <c r="L184" s="235"/>
      <c r="M184" s="236"/>
      <c r="N184" s="237"/>
      <c r="O184" s="237"/>
      <c r="P184" s="237"/>
      <c r="Q184" s="237"/>
      <c r="R184" s="237"/>
      <c r="S184" s="237"/>
      <c r="T184" s="238"/>
      <c r="AT184" s="239" t="s">
        <v>154</v>
      </c>
      <c r="AU184" s="239" t="s">
        <v>152</v>
      </c>
      <c r="AV184" s="13" t="s">
        <v>89</v>
      </c>
      <c r="AW184" s="13" t="s">
        <v>33</v>
      </c>
      <c r="AX184" s="13" t="s">
        <v>79</v>
      </c>
      <c r="AY184" s="239" t="s">
        <v>143</v>
      </c>
    </row>
    <row r="185" spans="1:65" s="13" customFormat="1">
      <c r="B185" s="228"/>
      <c r="C185" s="229"/>
      <c r="D185" s="230" t="s">
        <v>154</v>
      </c>
      <c r="E185" s="231" t="s">
        <v>1</v>
      </c>
      <c r="F185" s="232" t="s">
        <v>246</v>
      </c>
      <c r="G185" s="229"/>
      <c r="H185" s="233">
        <v>93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AT185" s="239" t="s">
        <v>154</v>
      </c>
      <c r="AU185" s="239" t="s">
        <v>152</v>
      </c>
      <c r="AV185" s="13" t="s">
        <v>89</v>
      </c>
      <c r="AW185" s="13" t="s">
        <v>33</v>
      </c>
      <c r="AX185" s="13" t="s">
        <v>79</v>
      </c>
      <c r="AY185" s="239" t="s">
        <v>143</v>
      </c>
    </row>
    <row r="186" spans="1:65" s="15" customFormat="1">
      <c r="B186" s="250"/>
      <c r="C186" s="251"/>
      <c r="D186" s="230" t="s">
        <v>154</v>
      </c>
      <c r="E186" s="252" t="s">
        <v>1</v>
      </c>
      <c r="F186" s="253" t="s">
        <v>187</v>
      </c>
      <c r="G186" s="251"/>
      <c r="H186" s="254">
        <v>112.38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AT186" s="260" t="s">
        <v>154</v>
      </c>
      <c r="AU186" s="260" t="s">
        <v>152</v>
      </c>
      <c r="AV186" s="15" t="s">
        <v>151</v>
      </c>
      <c r="AW186" s="15" t="s">
        <v>33</v>
      </c>
      <c r="AX186" s="15" t="s">
        <v>87</v>
      </c>
      <c r="AY186" s="260" t="s">
        <v>143</v>
      </c>
    </row>
    <row r="187" spans="1:65" s="2" customFormat="1" ht="16.5" customHeight="1">
      <c r="A187" s="36"/>
      <c r="B187" s="37"/>
      <c r="C187" s="215" t="s">
        <v>216</v>
      </c>
      <c r="D187" s="215" t="s">
        <v>147</v>
      </c>
      <c r="E187" s="216" t="s">
        <v>247</v>
      </c>
      <c r="F187" s="217" t="s">
        <v>248</v>
      </c>
      <c r="G187" s="218" t="s">
        <v>150</v>
      </c>
      <c r="H187" s="219">
        <v>67</v>
      </c>
      <c r="I187" s="220"/>
      <c r="J187" s="221">
        <f>ROUND(I187*H187,2)</f>
        <v>0</v>
      </c>
      <c r="K187" s="222"/>
      <c r="L187" s="39"/>
      <c r="M187" s="223" t="s">
        <v>1</v>
      </c>
      <c r="N187" s="224" t="s">
        <v>44</v>
      </c>
      <c r="O187" s="73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151</v>
      </c>
      <c r="AT187" s="227" t="s">
        <v>147</v>
      </c>
      <c r="AU187" s="227" t="s">
        <v>152</v>
      </c>
      <c r="AY187" s="18" t="s">
        <v>143</v>
      </c>
      <c r="BE187" s="114">
        <f>IF(N187="základní",J187,0)</f>
        <v>0</v>
      </c>
      <c r="BF187" s="114">
        <f>IF(N187="snížená",J187,0)</f>
        <v>0</v>
      </c>
      <c r="BG187" s="114">
        <f>IF(N187="zákl. přenesená",J187,0)</f>
        <v>0</v>
      </c>
      <c r="BH187" s="114">
        <f>IF(N187="sníž. přenesená",J187,0)</f>
        <v>0</v>
      </c>
      <c r="BI187" s="114">
        <f>IF(N187="nulová",J187,0)</f>
        <v>0</v>
      </c>
      <c r="BJ187" s="18" t="s">
        <v>87</v>
      </c>
      <c r="BK187" s="114">
        <f>ROUND(I187*H187,2)</f>
        <v>0</v>
      </c>
      <c r="BL187" s="18" t="s">
        <v>151</v>
      </c>
      <c r="BM187" s="227" t="s">
        <v>249</v>
      </c>
    </row>
    <row r="188" spans="1:65" s="12" customFormat="1" ht="22.9" customHeight="1">
      <c r="B188" s="199"/>
      <c r="C188" s="200"/>
      <c r="D188" s="201" t="s">
        <v>78</v>
      </c>
      <c r="E188" s="213" t="s">
        <v>89</v>
      </c>
      <c r="F188" s="213" t="s">
        <v>250</v>
      </c>
      <c r="G188" s="200"/>
      <c r="H188" s="200"/>
      <c r="I188" s="203"/>
      <c r="J188" s="214">
        <f>BK188</f>
        <v>0</v>
      </c>
      <c r="K188" s="200"/>
      <c r="L188" s="205"/>
      <c r="M188" s="206"/>
      <c r="N188" s="207"/>
      <c r="O188" s="207"/>
      <c r="P188" s="208">
        <f>SUM(P189:P197)</f>
        <v>0</v>
      </c>
      <c r="Q188" s="207"/>
      <c r="R188" s="208">
        <f>SUM(R189:R197)</f>
        <v>37.180599999999998</v>
      </c>
      <c r="S188" s="207"/>
      <c r="T188" s="209">
        <f>SUM(T189:T197)</f>
        <v>0</v>
      </c>
      <c r="AR188" s="210" t="s">
        <v>87</v>
      </c>
      <c r="AT188" s="211" t="s">
        <v>78</v>
      </c>
      <c r="AU188" s="211" t="s">
        <v>87</v>
      </c>
      <c r="AY188" s="210" t="s">
        <v>143</v>
      </c>
      <c r="BK188" s="212">
        <f>SUM(BK189:BK197)</f>
        <v>0</v>
      </c>
    </row>
    <row r="189" spans="1:65" s="2" customFormat="1" ht="33" customHeight="1">
      <c r="A189" s="36"/>
      <c r="B189" s="37"/>
      <c r="C189" s="215" t="s">
        <v>225</v>
      </c>
      <c r="D189" s="215" t="s">
        <v>147</v>
      </c>
      <c r="E189" s="216" t="s">
        <v>251</v>
      </c>
      <c r="F189" s="217" t="s">
        <v>252</v>
      </c>
      <c r="G189" s="218" t="s">
        <v>171</v>
      </c>
      <c r="H189" s="219">
        <v>67</v>
      </c>
      <c r="I189" s="220"/>
      <c r="J189" s="221">
        <f>ROUND(I189*H189,2)</f>
        <v>0</v>
      </c>
      <c r="K189" s="222"/>
      <c r="L189" s="39"/>
      <c r="M189" s="223" t="s">
        <v>1</v>
      </c>
      <c r="N189" s="224" t="s">
        <v>44</v>
      </c>
      <c r="O189" s="73"/>
      <c r="P189" s="225">
        <f>O189*H189</f>
        <v>0</v>
      </c>
      <c r="Q189" s="225">
        <v>0.27378000000000002</v>
      </c>
      <c r="R189" s="225">
        <f>Q189*H189</f>
        <v>18.343260000000001</v>
      </c>
      <c r="S189" s="225">
        <v>0</v>
      </c>
      <c r="T189" s="22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151</v>
      </c>
      <c r="AT189" s="227" t="s">
        <v>147</v>
      </c>
      <c r="AU189" s="227" t="s">
        <v>89</v>
      </c>
      <c r="AY189" s="18" t="s">
        <v>143</v>
      </c>
      <c r="BE189" s="114">
        <f>IF(N189="základní",J189,0)</f>
        <v>0</v>
      </c>
      <c r="BF189" s="114">
        <f>IF(N189="snížená",J189,0)</f>
        <v>0</v>
      </c>
      <c r="BG189" s="114">
        <f>IF(N189="zákl. přenesená",J189,0)</f>
        <v>0</v>
      </c>
      <c r="BH189" s="114">
        <f>IF(N189="sníž. přenesená",J189,0)</f>
        <v>0</v>
      </c>
      <c r="BI189" s="114">
        <f>IF(N189="nulová",J189,0)</f>
        <v>0</v>
      </c>
      <c r="BJ189" s="18" t="s">
        <v>87</v>
      </c>
      <c r="BK189" s="114">
        <f>ROUND(I189*H189,2)</f>
        <v>0</v>
      </c>
      <c r="BL189" s="18" t="s">
        <v>151</v>
      </c>
      <c r="BM189" s="227" t="s">
        <v>253</v>
      </c>
    </row>
    <row r="190" spans="1:65" s="13" customFormat="1">
      <c r="B190" s="228"/>
      <c r="C190" s="229"/>
      <c r="D190" s="230" t="s">
        <v>154</v>
      </c>
      <c r="E190" s="231" t="s">
        <v>1</v>
      </c>
      <c r="F190" s="232" t="s">
        <v>254</v>
      </c>
      <c r="G190" s="229"/>
      <c r="H190" s="233">
        <v>67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AT190" s="239" t="s">
        <v>154</v>
      </c>
      <c r="AU190" s="239" t="s">
        <v>89</v>
      </c>
      <c r="AV190" s="13" t="s">
        <v>89</v>
      </c>
      <c r="AW190" s="13" t="s">
        <v>33</v>
      </c>
      <c r="AX190" s="13" t="s">
        <v>87</v>
      </c>
      <c r="AY190" s="239" t="s">
        <v>143</v>
      </c>
    </row>
    <row r="191" spans="1:65" s="2" customFormat="1" ht="21.75" customHeight="1">
      <c r="A191" s="36"/>
      <c r="B191" s="37"/>
      <c r="C191" s="215" t="s">
        <v>255</v>
      </c>
      <c r="D191" s="215" t="s">
        <v>147</v>
      </c>
      <c r="E191" s="216" t="s">
        <v>256</v>
      </c>
      <c r="F191" s="217" t="s">
        <v>257</v>
      </c>
      <c r="G191" s="218" t="s">
        <v>171</v>
      </c>
      <c r="H191" s="219">
        <v>67</v>
      </c>
      <c r="I191" s="220"/>
      <c r="J191" s="221">
        <f>ROUND(I191*H191,2)</f>
        <v>0</v>
      </c>
      <c r="K191" s="222"/>
      <c r="L191" s="39"/>
      <c r="M191" s="223" t="s">
        <v>1</v>
      </c>
      <c r="N191" s="224" t="s">
        <v>44</v>
      </c>
      <c r="O191" s="73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151</v>
      </c>
      <c r="AT191" s="227" t="s">
        <v>147</v>
      </c>
      <c r="AU191" s="227" t="s">
        <v>89</v>
      </c>
      <c r="AY191" s="18" t="s">
        <v>143</v>
      </c>
      <c r="BE191" s="114">
        <f>IF(N191="základní",J191,0)</f>
        <v>0</v>
      </c>
      <c r="BF191" s="114">
        <f>IF(N191="snížená",J191,0)</f>
        <v>0</v>
      </c>
      <c r="BG191" s="114">
        <f>IF(N191="zákl. přenesená",J191,0)</f>
        <v>0</v>
      </c>
      <c r="BH191" s="114">
        <f>IF(N191="sníž. přenesená",J191,0)</f>
        <v>0</v>
      </c>
      <c r="BI191" s="114">
        <f>IF(N191="nulová",J191,0)</f>
        <v>0</v>
      </c>
      <c r="BJ191" s="18" t="s">
        <v>87</v>
      </c>
      <c r="BK191" s="114">
        <f>ROUND(I191*H191,2)</f>
        <v>0</v>
      </c>
      <c r="BL191" s="18" t="s">
        <v>151</v>
      </c>
      <c r="BM191" s="227" t="s">
        <v>258</v>
      </c>
    </row>
    <row r="192" spans="1:65" s="13" customFormat="1">
      <c r="B192" s="228"/>
      <c r="C192" s="229"/>
      <c r="D192" s="230" t="s">
        <v>154</v>
      </c>
      <c r="E192" s="231" t="s">
        <v>1</v>
      </c>
      <c r="F192" s="232" t="s">
        <v>259</v>
      </c>
      <c r="G192" s="229"/>
      <c r="H192" s="233">
        <v>67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AT192" s="239" t="s">
        <v>154</v>
      </c>
      <c r="AU192" s="239" t="s">
        <v>89</v>
      </c>
      <c r="AV192" s="13" t="s">
        <v>89</v>
      </c>
      <c r="AW192" s="13" t="s">
        <v>33</v>
      </c>
      <c r="AX192" s="13" t="s">
        <v>87</v>
      </c>
      <c r="AY192" s="239" t="s">
        <v>143</v>
      </c>
    </row>
    <row r="193" spans="1:65" s="2" customFormat="1" ht="16.5" customHeight="1">
      <c r="A193" s="36"/>
      <c r="B193" s="37"/>
      <c r="C193" s="261" t="s">
        <v>260</v>
      </c>
      <c r="D193" s="261" t="s">
        <v>195</v>
      </c>
      <c r="E193" s="262" t="s">
        <v>261</v>
      </c>
      <c r="F193" s="263" t="s">
        <v>262</v>
      </c>
      <c r="G193" s="264" t="s">
        <v>198</v>
      </c>
      <c r="H193" s="265">
        <v>18.835999999999999</v>
      </c>
      <c r="I193" s="266"/>
      <c r="J193" s="267">
        <f>ROUND(I193*H193,2)</f>
        <v>0</v>
      </c>
      <c r="K193" s="268"/>
      <c r="L193" s="269"/>
      <c r="M193" s="270" t="s">
        <v>1</v>
      </c>
      <c r="N193" s="271" t="s">
        <v>44</v>
      </c>
      <c r="O193" s="73"/>
      <c r="P193" s="225">
        <f>O193*H193</f>
        <v>0</v>
      </c>
      <c r="Q193" s="225">
        <v>1</v>
      </c>
      <c r="R193" s="225">
        <f>Q193*H193</f>
        <v>18.835999999999999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194</v>
      </c>
      <c r="AT193" s="227" t="s">
        <v>195</v>
      </c>
      <c r="AU193" s="227" t="s">
        <v>89</v>
      </c>
      <c r="AY193" s="18" t="s">
        <v>143</v>
      </c>
      <c r="BE193" s="114">
        <f>IF(N193="základní",J193,0)</f>
        <v>0</v>
      </c>
      <c r="BF193" s="114">
        <f>IF(N193="snížená",J193,0)</f>
        <v>0</v>
      </c>
      <c r="BG193" s="114">
        <f>IF(N193="zákl. přenesená",J193,0)</f>
        <v>0</v>
      </c>
      <c r="BH193" s="114">
        <f>IF(N193="sníž. přenesená",J193,0)</f>
        <v>0</v>
      </c>
      <c r="BI193" s="114">
        <f>IF(N193="nulová",J193,0)</f>
        <v>0</v>
      </c>
      <c r="BJ193" s="18" t="s">
        <v>87</v>
      </c>
      <c r="BK193" s="114">
        <f>ROUND(I193*H193,2)</f>
        <v>0</v>
      </c>
      <c r="BL193" s="18" t="s">
        <v>151</v>
      </c>
      <c r="BM193" s="227" t="s">
        <v>263</v>
      </c>
    </row>
    <row r="194" spans="1:65" s="14" customFormat="1">
      <c r="B194" s="240"/>
      <c r="C194" s="241"/>
      <c r="D194" s="230" t="s">
        <v>154</v>
      </c>
      <c r="E194" s="242" t="s">
        <v>1</v>
      </c>
      <c r="F194" s="243" t="s">
        <v>264</v>
      </c>
      <c r="G194" s="241"/>
      <c r="H194" s="242" t="s">
        <v>1</v>
      </c>
      <c r="I194" s="244"/>
      <c r="J194" s="241"/>
      <c r="K194" s="241"/>
      <c r="L194" s="245"/>
      <c r="M194" s="246"/>
      <c r="N194" s="247"/>
      <c r="O194" s="247"/>
      <c r="P194" s="247"/>
      <c r="Q194" s="247"/>
      <c r="R194" s="247"/>
      <c r="S194" s="247"/>
      <c r="T194" s="248"/>
      <c r="AT194" s="249" t="s">
        <v>154</v>
      </c>
      <c r="AU194" s="249" t="s">
        <v>89</v>
      </c>
      <c r="AV194" s="14" t="s">
        <v>87</v>
      </c>
      <c r="AW194" s="14" t="s">
        <v>33</v>
      </c>
      <c r="AX194" s="14" t="s">
        <v>79</v>
      </c>
      <c r="AY194" s="249" t="s">
        <v>143</v>
      </c>
    </row>
    <row r="195" spans="1:65" s="13" customFormat="1">
      <c r="B195" s="228"/>
      <c r="C195" s="229"/>
      <c r="D195" s="230" t="s">
        <v>154</v>
      </c>
      <c r="E195" s="231" t="s">
        <v>1</v>
      </c>
      <c r="F195" s="232" t="s">
        <v>265</v>
      </c>
      <c r="G195" s="229"/>
      <c r="H195" s="233">
        <v>18.835999999999999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AT195" s="239" t="s">
        <v>154</v>
      </c>
      <c r="AU195" s="239" t="s">
        <v>89</v>
      </c>
      <c r="AV195" s="13" t="s">
        <v>89</v>
      </c>
      <c r="AW195" s="13" t="s">
        <v>33</v>
      </c>
      <c r="AX195" s="13" t="s">
        <v>87</v>
      </c>
      <c r="AY195" s="239" t="s">
        <v>143</v>
      </c>
    </row>
    <row r="196" spans="1:65" s="2" customFormat="1" ht="21.75" customHeight="1">
      <c r="A196" s="36"/>
      <c r="B196" s="37"/>
      <c r="C196" s="215" t="s">
        <v>7</v>
      </c>
      <c r="D196" s="215" t="s">
        <v>147</v>
      </c>
      <c r="E196" s="216" t="s">
        <v>266</v>
      </c>
      <c r="F196" s="217" t="s">
        <v>267</v>
      </c>
      <c r="G196" s="218" t="s">
        <v>171</v>
      </c>
      <c r="H196" s="219">
        <v>67</v>
      </c>
      <c r="I196" s="220"/>
      <c r="J196" s="221">
        <f>ROUND(I196*H196,2)</f>
        <v>0</v>
      </c>
      <c r="K196" s="222"/>
      <c r="L196" s="39"/>
      <c r="M196" s="223" t="s">
        <v>1</v>
      </c>
      <c r="N196" s="224" t="s">
        <v>44</v>
      </c>
      <c r="O196" s="73"/>
      <c r="P196" s="225">
        <f>O196*H196</f>
        <v>0</v>
      </c>
      <c r="Q196" s="225">
        <v>2.0000000000000002E-5</v>
      </c>
      <c r="R196" s="225">
        <f>Q196*H196</f>
        <v>1.34E-3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151</v>
      </c>
      <c r="AT196" s="227" t="s">
        <v>147</v>
      </c>
      <c r="AU196" s="227" t="s">
        <v>89</v>
      </c>
      <c r="AY196" s="18" t="s">
        <v>143</v>
      </c>
      <c r="BE196" s="114">
        <f>IF(N196="základní",J196,0)</f>
        <v>0</v>
      </c>
      <c r="BF196" s="114">
        <f>IF(N196="snížená",J196,0)</f>
        <v>0</v>
      </c>
      <c r="BG196" s="114">
        <f>IF(N196="zákl. přenesená",J196,0)</f>
        <v>0</v>
      </c>
      <c r="BH196" s="114">
        <f>IF(N196="sníž. přenesená",J196,0)</f>
        <v>0</v>
      </c>
      <c r="BI196" s="114">
        <f>IF(N196="nulová",J196,0)</f>
        <v>0</v>
      </c>
      <c r="BJ196" s="18" t="s">
        <v>87</v>
      </c>
      <c r="BK196" s="114">
        <f>ROUND(I196*H196,2)</f>
        <v>0</v>
      </c>
      <c r="BL196" s="18" t="s">
        <v>151</v>
      </c>
      <c r="BM196" s="227" t="s">
        <v>268</v>
      </c>
    </row>
    <row r="197" spans="1:65" s="13" customFormat="1">
      <c r="B197" s="228"/>
      <c r="C197" s="229"/>
      <c r="D197" s="230" t="s">
        <v>154</v>
      </c>
      <c r="E197" s="231" t="s">
        <v>1</v>
      </c>
      <c r="F197" s="232" t="s">
        <v>269</v>
      </c>
      <c r="G197" s="229"/>
      <c r="H197" s="233">
        <v>67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AT197" s="239" t="s">
        <v>154</v>
      </c>
      <c r="AU197" s="239" t="s">
        <v>89</v>
      </c>
      <c r="AV197" s="13" t="s">
        <v>89</v>
      </c>
      <c r="AW197" s="13" t="s">
        <v>33</v>
      </c>
      <c r="AX197" s="13" t="s">
        <v>87</v>
      </c>
      <c r="AY197" s="239" t="s">
        <v>143</v>
      </c>
    </row>
    <row r="198" spans="1:65" s="12" customFormat="1" ht="22.9" customHeight="1">
      <c r="B198" s="199"/>
      <c r="C198" s="200"/>
      <c r="D198" s="201" t="s">
        <v>78</v>
      </c>
      <c r="E198" s="213" t="s">
        <v>152</v>
      </c>
      <c r="F198" s="213" t="s">
        <v>270</v>
      </c>
      <c r="G198" s="200"/>
      <c r="H198" s="200"/>
      <c r="I198" s="203"/>
      <c r="J198" s="214">
        <f>BK198</f>
        <v>0</v>
      </c>
      <c r="K198" s="200"/>
      <c r="L198" s="205"/>
      <c r="M198" s="206"/>
      <c r="N198" s="207"/>
      <c r="O198" s="207"/>
      <c r="P198" s="208">
        <f>SUM(P199:P205)</f>
        <v>0</v>
      </c>
      <c r="Q198" s="207"/>
      <c r="R198" s="208">
        <f>SUM(R199:R205)</f>
        <v>69.453530000000001</v>
      </c>
      <c r="S198" s="207"/>
      <c r="T198" s="209">
        <f>SUM(T199:T205)</f>
        <v>0</v>
      </c>
      <c r="AR198" s="210" t="s">
        <v>87</v>
      </c>
      <c r="AT198" s="211" t="s">
        <v>78</v>
      </c>
      <c r="AU198" s="211" t="s">
        <v>87</v>
      </c>
      <c r="AY198" s="210" t="s">
        <v>143</v>
      </c>
      <c r="BK198" s="212">
        <f>SUM(BK199:BK205)</f>
        <v>0</v>
      </c>
    </row>
    <row r="199" spans="1:65" s="2" customFormat="1" ht="21.75" customHeight="1">
      <c r="A199" s="36"/>
      <c r="B199" s="37"/>
      <c r="C199" s="215" t="s">
        <v>271</v>
      </c>
      <c r="D199" s="215" t="s">
        <v>147</v>
      </c>
      <c r="E199" s="216" t="s">
        <v>272</v>
      </c>
      <c r="F199" s="217" t="s">
        <v>273</v>
      </c>
      <c r="G199" s="218" t="s">
        <v>171</v>
      </c>
      <c r="H199" s="219">
        <v>35</v>
      </c>
      <c r="I199" s="220"/>
      <c r="J199" s="221">
        <f>ROUND(I199*H199,2)</f>
        <v>0</v>
      </c>
      <c r="K199" s="222"/>
      <c r="L199" s="39"/>
      <c r="M199" s="223" t="s">
        <v>1</v>
      </c>
      <c r="N199" s="224" t="s">
        <v>44</v>
      </c>
      <c r="O199" s="73"/>
      <c r="P199" s="225">
        <f>O199*H199</f>
        <v>0</v>
      </c>
      <c r="Q199" s="225">
        <v>0.24127000000000001</v>
      </c>
      <c r="R199" s="225">
        <f>Q199*H199</f>
        <v>8.4444499999999998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151</v>
      </c>
      <c r="AT199" s="227" t="s">
        <v>147</v>
      </c>
      <c r="AU199" s="227" t="s">
        <v>89</v>
      </c>
      <c r="AY199" s="18" t="s">
        <v>143</v>
      </c>
      <c r="BE199" s="114">
        <f>IF(N199="základní",J199,0)</f>
        <v>0</v>
      </c>
      <c r="BF199" s="114">
        <f>IF(N199="snížená",J199,0)</f>
        <v>0</v>
      </c>
      <c r="BG199" s="114">
        <f>IF(N199="zákl. přenesená",J199,0)</f>
        <v>0</v>
      </c>
      <c r="BH199" s="114">
        <f>IF(N199="sníž. přenesená",J199,0)</f>
        <v>0</v>
      </c>
      <c r="BI199" s="114">
        <f>IF(N199="nulová",J199,0)</f>
        <v>0</v>
      </c>
      <c r="BJ199" s="18" t="s">
        <v>87</v>
      </c>
      <c r="BK199" s="114">
        <f>ROUND(I199*H199,2)</f>
        <v>0</v>
      </c>
      <c r="BL199" s="18" t="s">
        <v>151</v>
      </c>
      <c r="BM199" s="227" t="s">
        <v>274</v>
      </c>
    </row>
    <row r="200" spans="1:65" s="2" customFormat="1" ht="16.5" customHeight="1">
      <c r="A200" s="36"/>
      <c r="B200" s="37"/>
      <c r="C200" s="261" t="s">
        <v>275</v>
      </c>
      <c r="D200" s="261" t="s">
        <v>195</v>
      </c>
      <c r="E200" s="262" t="s">
        <v>276</v>
      </c>
      <c r="F200" s="263" t="s">
        <v>277</v>
      </c>
      <c r="G200" s="264" t="s">
        <v>278</v>
      </c>
      <c r="H200" s="265">
        <v>221</v>
      </c>
      <c r="I200" s="266"/>
      <c r="J200" s="267">
        <f>ROUND(I200*H200,2)</f>
        <v>0</v>
      </c>
      <c r="K200" s="268"/>
      <c r="L200" s="269"/>
      <c r="M200" s="270" t="s">
        <v>1</v>
      </c>
      <c r="N200" s="271" t="s">
        <v>44</v>
      </c>
      <c r="O200" s="73"/>
      <c r="P200" s="225">
        <f>O200*H200</f>
        <v>0</v>
      </c>
      <c r="Q200" s="225">
        <v>3.5499999999999997E-2</v>
      </c>
      <c r="R200" s="225">
        <f>Q200*H200</f>
        <v>7.8454999999999995</v>
      </c>
      <c r="S200" s="225">
        <v>0</v>
      </c>
      <c r="T200" s="22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194</v>
      </c>
      <c r="AT200" s="227" t="s">
        <v>195</v>
      </c>
      <c r="AU200" s="227" t="s">
        <v>89</v>
      </c>
      <c r="AY200" s="18" t="s">
        <v>143</v>
      </c>
      <c r="BE200" s="114">
        <f>IF(N200="základní",J200,0)</f>
        <v>0</v>
      </c>
      <c r="BF200" s="114">
        <f>IF(N200="snížená",J200,0)</f>
        <v>0</v>
      </c>
      <c r="BG200" s="114">
        <f>IF(N200="zákl. přenesená",J200,0)</f>
        <v>0</v>
      </c>
      <c r="BH200" s="114">
        <f>IF(N200="sníž. přenesená",J200,0)</f>
        <v>0</v>
      </c>
      <c r="BI200" s="114">
        <f>IF(N200="nulová",J200,0)</f>
        <v>0</v>
      </c>
      <c r="BJ200" s="18" t="s">
        <v>87</v>
      </c>
      <c r="BK200" s="114">
        <f>ROUND(I200*H200,2)</f>
        <v>0</v>
      </c>
      <c r="BL200" s="18" t="s">
        <v>151</v>
      </c>
      <c r="BM200" s="227" t="s">
        <v>279</v>
      </c>
    </row>
    <row r="201" spans="1:65" s="14" customFormat="1">
      <c r="B201" s="240"/>
      <c r="C201" s="241"/>
      <c r="D201" s="230" t="s">
        <v>154</v>
      </c>
      <c r="E201" s="242" t="s">
        <v>1</v>
      </c>
      <c r="F201" s="243" t="s">
        <v>280</v>
      </c>
      <c r="G201" s="241"/>
      <c r="H201" s="242" t="s">
        <v>1</v>
      </c>
      <c r="I201" s="244"/>
      <c r="J201" s="241"/>
      <c r="K201" s="241"/>
      <c r="L201" s="245"/>
      <c r="M201" s="246"/>
      <c r="N201" s="247"/>
      <c r="O201" s="247"/>
      <c r="P201" s="247"/>
      <c r="Q201" s="247"/>
      <c r="R201" s="247"/>
      <c r="S201" s="247"/>
      <c r="T201" s="248"/>
      <c r="AT201" s="249" t="s">
        <v>154</v>
      </c>
      <c r="AU201" s="249" t="s">
        <v>89</v>
      </c>
      <c r="AV201" s="14" t="s">
        <v>87</v>
      </c>
      <c r="AW201" s="14" t="s">
        <v>33</v>
      </c>
      <c r="AX201" s="14" t="s">
        <v>79</v>
      </c>
      <c r="AY201" s="249" t="s">
        <v>143</v>
      </c>
    </row>
    <row r="202" spans="1:65" s="13" customFormat="1">
      <c r="B202" s="228"/>
      <c r="C202" s="229"/>
      <c r="D202" s="230" t="s">
        <v>154</v>
      </c>
      <c r="E202" s="231" t="s">
        <v>1</v>
      </c>
      <c r="F202" s="232" t="s">
        <v>281</v>
      </c>
      <c r="G202" s="229"/>
      <c r="H202" s="233">
        <v>220.93799999999999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AT202" s="239" t="s">
        <v>154</v>
      </c>
      <c r="AU202" s="239" t="s">
        <v>89</v>
      </c>
      <c r="AV202" s="13" t="s">
        <v>89</v>
      </c>
      <c r="AW202" s="13" t="s">
        <v>33</v>
      </c>
      <c r="AX202" s="13" t="s">
        <v>79</v>
      </c>
      <c r="AY202" s="239" t="s">
        <v>143</v>
      </c>
    </row>
    <row r="203" spans="1:65" s="13" customFormat="1">
      <c r="B203" s="228"/>
      <c r="C203" s="229"/>
      <c r="D203" s="230" t="s">
        <v>154</v>
      </c>
      <c r="E203" s="231" t="s">
        <v>1</v>
      </c>
      <c r="F203" s="232" t="s">
        <v>282</v>
      </c>
      <c r="G203" s="229"/>
      <c r="H203" s="233">
        <v>221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AT203" s="239" t="s">
        <v>154</v>
      </c>
      <c r="AU203" s="239" t="s">
        <v>89</v>
      </c>
      <c r="AV203" s="13" t="s">
        <v>89</v>
      </c>
      <c r="AW203" s="13" t="s">
        <v>33</v>
      </c>
      <c r="AX203" s="13" t="s">
        <v>87</v>
      </c>
      <c r="AY203" s="239" t="s">
        <v>143</v>
      </c>
    </row>
    <row r="204" spans="1:65" s="2" customFormat="1" ht="16.5" customHeight="1">
      <c r="A204" s="36"/>
      <c r="B204" s="37"/>
      <c r="C204" s="215" t="s">
        <v>283</v>
      </c>
      <c r="D204" s="215" t="s">
        <v>147</v>
      </c>
      <c r="E204" s="216" t="s">
        <v>284</v>
      </c>
      <c r="F204" s="217" t="s">
        <v>285</v>
      </c>
      <c r="G204" s="218" t="s">
        <v>179</v>
      </c>
      <c r="H204" s="219">
        <v>23</v>
      </c>
      <c r="I204" s="220"/>
      <c r="J204" s="221">
        <f>ROUND(I204*H204,2)</f>
        <v>0</v>
      </c>
      <c r="K204" s="222"/>
      <c r="L204" s="39"/>
      <c r="M204" s="223" t="s">
        <v>1</v>
      </c>
      <c r="N204" s="224" t="s">
        <v>44</v>
      </c>
      <c r="O204" s="73"/>
      <c r="P204" s="225">
        <f>O204*H204</f>
        <v>0</v>
      </c>
      <c r="Q204" s="225">
        <v>2.3114599999999998</v>
      </c>
      <c r="R204" s="225">
        <f>Q204*H204</f>
        <v>53.163579999999996</v>
      </c>
      <c r="S204" s="225">
        <v>0</v>
      </c>
      <c r="T204" s="22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151</v>
      </c>
      <c r="AT204" s="227" t="s">
        <v>147</v>
      </c>
      <c r="AU204" s="227" t="s">
        <v>89</v>
      </c>
      <c r="AY204" s="18" t="s">
        <v>143</v>
      </c>
      <c r="BE204" s="114">
        <f>IF(N204="základní",J204,0)</f>
        <v>0</v>
      </c>
      <c r="BF204" s="114">
        <f>IF(N204="snížená",J204,0)</f>
        <v>0</v>
      </c>
      <c r="BG204" s="114">
        <f>IF(N204="zákl. přenesená",J204,0)</f>
        <v>0</v>
      </c>
      <c r="BH204" s="114">
        <f>IF(N204="sníž. přenesená",J204,0)</f>
        <v>0</v>
      </c>
      <c r="BI204" s="114">
        <f>IF(N204="nulová",J204,0)</f>
        <v>0</v>
      </c>
      <c r="BJ204" s="18" t="s">
        <v>87</v>
      </c>
      <c r="BK204" s="114">
        <f>ROUND(I204*H204,2)</f>
        <v>0</v>
      </c>
      <c r="BL204" s="18" t="s">
        <v>151</v>
      </c>
      <c r="BM204" s="227" t="s">
        <v>286</v>
      </c>
    </row>
    <row r="205" spans="1:65" s="13" customFormat="1">
      <c r="B205" s="228"/>
      <c r="C205" s="229"/>
      <c r="D205" s="230" t="s">
        <v>154</v>
      </c>
      <c r="E205" s="231" t="s">
        <v>1</v>
      </c>
      <c r="F205" s="232" t="s">
        <v>287</v>
      </c>
      <c r="G205" s="229"/>
      <c r="H205" s="233">
        <v>23</v>
      </c>
      <c r="I205" s="234"/>
      <c r="J205" s="229"/>
      <c r="K205" s="229"/>
      <c r="L205" s="235"/>
      <c r="M205" s="236"/>
      <c r="N205" s="237"/>
      <c r="O205" s="237"/>
      <c r="P205" s="237"/>
      <c r="Q205" s="237"/>
      <c r="R205" s="237"/>
      <c r="S205" s="237"/>
      <c r="T205" s="238"/>
      <c r="AT205" s="239" t="s">
        <v>154</v>
      </c>
      <c r="AU205" s="239" t="s">
        <v>89</v>
      </c>
      <c r="AV205" s="13" t="s">
        <v>89</v>
      </c>
      <c r="AW205" s="13" t="s">
        <v>33</v>
      </c>
      <c r="AX205" s="13" t="s">
        <v>87</v>
      </c>
      <c r="AY205" s="239" t="s">
        <v>143</v>
      </c>
    </row>
    <row r="206" spans="1:65" s="12" customFormat="1" ht="22.9" customHeight="1">
      <c r="B206" s="199"/>
      <c r="C206" s="200"/>
      <c r="D206" s="201" t="s">
        <v>78</v>
      </c>
      <c r="E206" s="213" t="s">
        <v>168</v>
      </c>
      <c r="F206" s="213" t="s">
        <v>288</v>
      </c>
      <c r="G206" s="200"/>
      <c r="H206" s="200"/>
      <c r="I206" s="203"/>
      <c r="J206" s="214">
        <f>BK206</f>
        <v>0</v>
      </c>
      <c r="K206" s="200"/>
      <c r="L206" s="205"/>
      <c r="M206" s="206"/>
      <c r="N206" s="207"/>
      <c r="O206" s="207"/>
      <c r="P206" s="208">
        <f>SUM(P207:P231)</f>
        <v>0</v>
      </c>
      <c r="Q206" s="207"/>
      <c r="R206" s="208">
        <f>SUM(R207:R231)</f>
        <v>130.86340959999998</v>
      </c>
      <c r="S206" s="207"/>
      <c r="T206" s="209">
        <f>SUM(T207:T231)</f>
        <v>0</v>
      </c>
      <c r="AR206" s="210" t="s">
        <v>87</v>
      </c>
      <c r="AT206" s="211" t="s">
        <v>78</v>
      </c>
      <c r="AU206" s="211" t="s">
        <v>87</v>
      </c>
      <c r="AY206" s="210" t="s">
        <v>143</v>
      </c>
      <c r="BK206" s="212">
        <f>SUM(BK207:BK231)</f>
        <v>0</v>
      </c>
    </row>
    <row r="207" spans="1:65" s="2" customFormat="1" ht="16.5" customHeight="1">
      <c r="A207" s="36"/>
      <c r="B207" s="37"/>
      <c r="C207" s="215" t="s">
        <v>289</v>
      </c>
      <c r="D207" s="215" t="s">
        <v>147</v>
      </c>
      <c r="E207" s="216" t="s">
        <v>290</v>
      </c>
      <c r="F207" s="217" t="s">
        <v>291</v>
      </c>
      <c r="G207" s="218" t="s">
        <v>150</v>
      </c>
      <c r="H207" s="219">
        <v>112.38</v>
      </c>
      <c r="I207" s="220"/>
      <c r="J207" s="221">
        <f>ROUND(I207*H207,2)</f>
        <v>0</v>
      </c>
      <c r="K207" s="222"/>
      <c r="L207" s="39"/>
      <c r="M207" s="223" t="s">
        <v>1</v>
      </c>
      <c r="N207" s="224" t="s">
        <v>44</v>
      </c>
      <c r="O207" s="73"/>
      <c r="P207" s="225">
        <f>O207*H207</f>
        <v>0</v>
      </c>
      <c r="Q207" s="225">
        <v>0.46</v>
      </c>
      <c r="R207" s="225">
        <f>Q207*H207</f>
        <v>51.694800000000001</v>
      </c>
      <c r="S207" s="225">
        <v>0</v>
      </c>
      <c r="T207" s="22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7" t="s">
        <v>151</v>
      </c>
      <c r="AT207" s="227" t="s">
        <v>147</v>
      </c>
      <c r="AU207" s="227" t="s">
        <v>89</v>
      </c>
      <c r="AY207" s="18" t="s">
        <v>143</v>
      </c>
      <c r="BE207" s="114">
        <f>IF(N207="základní",J207,0)</f>
        <v>0</v>
      </c>
      <c r="BF207" s="114">
        <f>IF(N207="snížená",J207,0)</f>
        <v>0</v>
      </c>
      <c r="BG207" s="114">
        <f>IF(N207="zákl. přenesená",J207,0)</f>
        <v>0</v>
      </c>
      <c r="BH207" s="114">
        <f>IF(N207="sníž. přenesená",J207,0)</f>
        <v>0</v>
      </c>
      <c r="BI207" s="114">
        <f>IF(N207="nulová",J207,0)</f>
        <v>0</v>
      </c>
      <c r="BJ207" s="18" t="s">
        <v>87</v>
      </c>
      <c r="BK207" s="114">
        <f>ROUND(I207*H207,2)</f>
        <v>0</v>
      </c>
      <c r="BL207" s="18" t="s">
        <v>151</v>
      </c>
      <c r="BM207" s="227" t="s">
        <v>292</v>
      </c>
    </row>
    <row r="208" spans="1:65" s="13" customFormat="1">
      <c r="B208" s="228"/>
      <c r="C208" s="229"/>
      <c r="D208" s="230" t="s">
        <v>154</v>
      </c>
      <c r="E208" s="231" t="s">
        <v>1</v>
      </c>
      <c r="F208" s="232" t="s">
        <v>246</v>
      </c>
      <c r="G208" s="229"/>
      <c r="H208" s="233">
        <v>93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AT208" s="239" t="s">
        <v>154</v>
      </c>
      <c r="AU208" s="239" t="s">
        <v>89</v>
      </c>
      <c r="AV208" s="13" t="s">
        <v>89</v>
      </c>
      <c r="AW208" s="13" t="s">
        <v>33</v>
      </c>
      <c r="AX208" s="13" t="s">
        <v>79</v>
      </c>
      <c r="AY208" s="239" t="s">
        <v>143</v>
      </c>
    </row>
    <row r="209" spans="1:65" s="13" customFormat="1">
      <c r="B209" s="228"/>
      <c r="C209" s="229"/>
      <c r="D209" s="230" t="s">
        <v>154</v>
      </c>
      <c r="E209" s="231" t="s">
        <v>1</v>
      </c>
      <c r="F209" s="232" t="s">
        <v>293</v>
      </c>
      <c r="G209" s="229"/>
      <c r="H209" s="233">
        <v>2.2799999999999998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AT209" s="239" t="s">
        <v>154</v>
      </c>
      <c r="AU209" s="239" t="s">
        <v>89</v>
      </c>
      <c r="AV209" s="13" t="s">
        <v>89</v>
      </c>
      <c r="AW209" s="13" t="s">
        <v>33</v>
      </c>
      <c r="AX209" s="13" t="s">
        <v>79</v>
      </c>
      <c r="AY209" s="239" t="s">
        <v>143</v>
      </c>
    </row>
    <row r="210" spans="1:65" s="13" customFormat="1">
      <c r="B210" s="228"/>
      <c r="C210" s="229"/>
      <c r="D210" s="230" t="s">
        <v>154</v>
      </c>
      <c r="E210" s="231" t="s">
        <v>1</v>
      </c>
      <c r="F210" s="232" t="s">
        <v>294</v>
      </c>
      <c r="G210" s="229"/>
      <c r="H210" s="233">
        <v>17.100000000000001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AT210" s="239" t="s">
        <v>154</v>
      </c>
      <c r="AU210" s="239" t="s">
        <v>89</v>
      </c>
      <c r="AV210" s="13" t="s">
        <v>89</v>
      </c>
      <c r="AW210" s="13" t="s">
        <v>33</v>
      </c>
      <c r="AX210" s="13" t="s">
        <v>79</v>
      </c>
      <c r="AY210" s="239" t="s">
        <v>143</v>
      </c>
    </row>
    <row r="211" spans="1:65" s="15" customFormat="1">
      <c r="B211" s="250"/>
      <c r="C211" s="251"/>
      <c r="D211" s="230" t="s">
        <v>154</v>
      </c>
      <c r="E211" s="252" t="s">
        <v>1</v>
      </c>
      <c r="F211" s="253" t="s">
        <v>187</v>
      </c>
      <c r="G211" s="251"/>
      <c r="H211" s="254">
        <v>112.38</v>
      </c>
      <c r="I211" s="255"/>
      <c r="J211" s="251"/>
      <c r="K211" s="251"/>
      <c r="L211" s="256"/>
      <c r="M211" s="257"/>
      <c r="N211" s="258"/>
      <c r="O211" s="258"/>
      <c r="P211" s="258"/>
      <c r="Q211" s="258"/>
      <c r="R211" s="258"/>
      <c r="S211" s="258"/>
      <c r="T211" s="259"/>
      <c r="AT211" s="260" t="s">
        <v>154</v>
      </c>
      <c r="AU211" s="260" t="s">
        <v>89</v>
      </c>
      <c r="AV211" s="15" t="s">
        <v>151</v>
      </c>
      <c r="AW211" s="15" t="s">
        <v>33</v>
      </c>
      <c r="AX211" s="15" t="s">
        <v>87</v>
      </c>
      <c r="AY211" s="260" t="s">
        <v>143</v>
      </c>
    </row>
    <row r="212" spans="1:65" s="2" customFormat="1" ht="16.5" customHeight="1">
      <c r="A212" s="36"/>
      <c r="B212" s="37"/>
      <c r="C212" s="215" t="s">
        <v>295</v>
      </c>
      <c r="D212" s="215" t="s">
        <v>147</v>
      </c>
      <c r="E212" s="216" t="s">
        <v>296</v>
      </c>
      <c r="F212" s="217" t="s">
        <v>297</v>
      </c>
      <c r="G212" s="218" t="s">
        <v>150</v>
      </c>
      <c r="H212" s="219">
        <v>64</v>
      </c>
      <c r="I212" s="220"/>
      <c r="J212" s="221">
        <f>ROUND(I212*H212,2)</f>
        <v>0</v>
      </c>
      <c r="K212" s="222"/>
      <c r="L212" s="39"/>
      <c r="M212" s="223" t="s">
        <v>1</v>
      </c>
      <c r="N212" s="224" t="s">
        <v>44</v>
      </c>
      <c r="O212" s="73"/>
      <c r="P212" s="225">
        <f>O212*H212</f>
        <v>0</v>
      </c>
      <c r="Q212" s="225">
        <v>0.69</v>
      </c>
      <c r="R212" s="225">
        <f>Q212*H212</f>
        <v>44.16</v>
      </c>
      <c r="S212" s="225">
        <v>0</v>
      </c>
      <c r="T212" s="22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27" t="s">
        <v>151</v>
      </c>
      <c r="AT212" s="227" t="s">
        <v>147</v>
      </c>
      <c r="AU212" s="227" t="s">
        <v>89</v>
      </c>
      <c r="AY212" s="18" t="s">
        <v>143</v>
      </c>
      <c r="BE212" s="114">
        <f>IF(N212="základní",J212,0)</f>
        <v>0</v>
      </c>
      <c r="BF212" s="114">
        <f>IF(N212="snížená",J212,0)</f>
        <v>0</v>
      </c>
      <c r="BG212" s="114">
        <f>IF(N212="zákl. přenesená",J212,0)</f>
        <v>0</v>
      </c>
      <c r="BH212" s="114">
        <f>IF(N212="sníž. přenesená",J212,0)</f>
        <v>0</v>
      </c>
      <c r="BI212" s="114">
        <f>IF(N212="nulová",J212,0)</f>
        <v>0</v>
      </c>
      <c r="BJ212" s="18" t="s">
        <v>87</v>
      </c>
      <c r="BK212" s="114">
        <f>ROUND(I212*H212,2)</f>
        <v>0</v>
      </c>
      <c r="BL212" s="18" t="s">
        <v>151</v>
      </c>
      <c r="BM212" s="227" t="s">
        <v>298</v>
      </c>
    </row>
    <row r="213" spans="1:65" s="13" customFormat="1">
      <c r="B213" s="228"/>
      <c r="C213" s="229"/>
      <c r="D213" s="230" t="s">
        <v>154</v>
      </c>
      <c r="E213" s="231" t="s">
        <v>1</v>
      </c>
      <c r="F213" s="232" t="s">
        <v>299</v>
      </c>
      <c r="G213" s="229"/>
      <c r="H213" s="233">
        <v>64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AT213" s="239" t="s">
        <v>154</v>
      </c>
      <c r="AU213" s="239" t="s">
        <v>89</v>
      </c>
      <c r="AV213" s="13" t="s">
        <v>89</v>
      </c>
      <c r="AW213" s="13" t="s">
        <v>33</v>
      </c>
      <c r="AX213" s="13" t="s">
        <v>87</v>
      </c>
      <c r="AY213" s="239" t="s">
        <v>143</v>
      </c>
    </row>
    <row r="214" spans="1:65" s="2" customFormat="1" ht="21.75" customHeight="1">
      <c r="A214" s="36"/>
      <c r="B214" s="37"/>
      <c r="C214" s="215" t="s">
        <v>300</v>
      </c>
      <c r="D214" s="215" t="s">
        <v>147</v>
      </c>
      <c r="E214" s="216" t="s">
        <v>301</v>
      </c>
      <c r="F214" s="217" t="s">
        <v>302</v>
      </c>
      <c r="G214" s="218" t="s">
        <v>150</v>
      </c>
      <c r="H214" s="219">
        <v>19.38</v>
      </c>
      <c r="I214" s="220"/>
      <c r="J214" s="221">
        <f>ROUND(I214*H214,2)</f>
        <v>0</v>
      </c>
      <c r="K214" s="222"/>
      <c r="L214" s="39"/>
      <c r="M214" s="223" t="s">
        <v>1</v>
      </c>
      <c r="N214" s="224" t="s">
        <v>44</v>
      </c>
      <c r="O214" s="73"/>
      <c r="P214" s="225">
        <f>O214*H214</f>
        <v>0</v>
      </c>
      <c r="Q214" s="225">
        <v>0.49586999999999998</v>
      </c>
      <c r="R214" s="225">
        <f>Q214*H214</f>
        <v>9.6099605999999991</v>
      </c>
      <c r="S214" s="225">
        <v>0</v>
      </c>
      <c r="T214" s="22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7" t="s">
        <v>151</v>
      </c>
      <c r="AT214" s="227" t="s">
        <v>147</v>
      </c>
      <c r="AU214" s="227" t="s">
        <v>89</v>
      </c>
      <c r="AY214" s="18" t="s">
        <v>143</v>
      </c>
      <c r="BE214" s="114">
        <f>IF(N214="základní",J214,0)</f>
        <v>0</v>
      </c>
      <c r="BF214" s="114">
        <f>IF(N214="snížená",J214,0)</f>
        <v>0</v>
      </c>
      <c r="BG214" s="114">
        <f>IF(N214="zákl. přenesená",J214,0)</f>
        <v>0</v>
      </c>
      <c r="BH214" s="114">
        <f>IF(N214="sníž. přenesená",J214,0)</f>
        <v>0</v>
      </c>
      <c r="BI214" s="114">
        <f>IF(N214="nulová",J214,0)</f>
        <v>0</v>
      </c>
      <c r="BJ214" s="18" t="s">
        <v>87</v>
      </c>
      <c r="BK214" s="114">
        <f>ROUND(I214*H214,2)</f>
        <v>0</v>
      </c>
      <c r="BL214" s="18" t="s">
        <v>151</v>
      </c>
      <c r="BM214" s="227" t="s">
        <v>303</v>
      </c>
    </row>
    <row r="215" spans="1:65" s="13" customFormat="1">
      <c r="B215" s="228"/>
      <c r="C215" s="229"/>
      <c r="D215" s="230" t="s">
        <v>154</v>
      </c>
      <c r="E215" s="231" t="s">
        <v>1</v>
      </c>
      <c r="F215" s="232" t="s">
        <v>293</v>
      </c>
      <c r="G215" s="229"/>
      <c r="H215" s="233">
        <v>2.2799999999999998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AT215" s="239" t="s">
        <v>154</v>
      </c>
      <c r="AU215" s="239" t="s">
        <v>89</v>
      </c>
      <c r="AV215" s="13" t="s">
        <v>89</v>
      </c>
      <c r="AW215" s="13" t="s">
        <v>33</v>
      </c>
      <c r="AX215" s="13" t="s">
        <v>79</v>
      </c>
      <c r="AY215" s="239" t="s">
        <v>143</v>
      </c>
    </row>
    <row r="216" spans="1:65" s="13" customFormat="1">
      <c r="B216" s="228"/>
      <c r="C216" s="229"/>
      <c r="D216" s="230" t="s">
        <v>154</v>
      </c>
      <c r="E216" s="231" t="s">
        <v>1</v>
      </c>
      <c r="F216" s="232" t="s">
        <v>294</v>
      </c>
      <c r="G216" s="229"/>
      <c r="H216" s="233">
        <v>17.100000000000001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AT216" s="239" t="s">
        <v>154</v>
      </c>
      <c r="AU216" s="239" t="s">
        <v>89</v>
      </c>
      <c r="AV216" s="13" t="s">
        <v>89</v>
      </c>
      <c r="AW216" s="13" t="s">
        <v>33</v>
      </c>
      <c r="AX216" s="13" t="s">
        <v>79</v>
      </c>
      <c r="AY216" s="239" t="s">
        <v>143</v>
      </c>
    </row>
    <row r="217" spans="1:65" s="15" customFormat="1">
      <c r="B217" s="250"/>
      <c r="C217" s="251"/>
      <c r="D217" s="230" t="s">
        <v>154</v>
      </c>
      <c r="E217" s="252" t="s">
        <v>1</v>
      </c>
      <c r="F217" s="253" t="s">
        <v>187</v>
      </c>
      <c r="G217" s="251"/>
      <c r="H217" s="254">
        <v>19.38</v>
      </c>
      <c r="I217" s="255"/>
      <c r="J217" s="251"/>
      <c r="K217" s="251"/>
      <c r="L217" s="256"/>
      <c r="M217" s="257"/>
      <c r="N217" s="258"/>
      <c r="O217" s="258"/>
      <c r="P217" s="258"/>
      <c r="Q217" s="258"/>
      <c r="R217" s="258"/>
      <c r="S217" s="258"/>
      <c r="T217" s="259"/>
      <c r="AT217" s="260" t="s">
        <v>154</v>
      </c>
      <c r="AU217" s="260" t="s">
        <v>89</v>
      </c>
      <c r="AV217" s="15" t="s">
        <v>151</v>
      </c>
      <c r="AW217" s="15" t="s">
        <v>33</v>
      </c>
      <c r="AX217" s="15" t="s">
        <v>87</v>
      </c>
      <c r="AY217" s="260" t="s">
        <v>143</v>
      </c>
    </row>
    <row r="218" spans="1:65" s="2" customFormat="1" ht="21.75" customHeight="1">
      <c r="A218" s="36"/>
      <c r="B218" s="37"/>
      <c r="C218" s="215" t="s">
        <v>304</v>
      </c>
      <c r="D218" s="215" t="s">
        <v>147</v>
      </c>
      <c r="E218" s="216" t="s">
        <v>305</v>
      </c>
      <c r="F218" s="217" t="s">
        <v>306</v>
      </c>
      <c r="G218" s="218" t="s">
        <v>150</v>
      </c>
      <c r="H218" s="219">
        <v>93</v>
      </c>
      <c r="I218" s="220"/>
      <c r="J218" s="221">
        <f>ROUND(I218*H218,2)</f>
        <v>0</v>
      </c>
      <c r="K218" s="222"/>
      <c r="L218" s="39"/>
      <c r="M218" s="223" t="s">
        <v>1</v>
      </c>
      <c r="N218" s="224" t="s">
        <v>44</v>
      </c>
      <c r="O218" s="73"/>
      <c r="P218" s="225">
        <f>O218*H218</f>
        <v>0</v>
      </c>
      <c r="Q218" s="225">
        <v>8.4250000000000005E-2</v>
      </c>
      <c r="R218" s="225">
        <f>Q218*H218</f>
        <v>7.8352500000000003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151</v>
      </c>
      <c r="AT218" s="227" t="s">
        <v>147</v>
      </c>
      <c r="AU218" s="227" t="s">
        <v>89</v>
      </c>
      <c r="AY218" s="18" t="s">
        <v>143</v>
      </c>
      <c r="BE218" s="114">
        <f>IF(N218="základní",J218,0)</f>
        <v>0</v>
      </c>
      <c r="BF218" s="114">
        <f>IF(N218="snížená",J218,0)</f>
        <v>0</v>
      </c>
      <c r="BG218" s="114">
        <f>IF(N218="zákl. přenesená",J218,0)</f>
        <v>0</v>
      </c>
      <c r="BH218" s="114">
        <f>IF(N218="sníž. přenesená",J218,0)</f>
        <v>0</v>
      </c>
      <c r="BI218" s="114">
        <f>IF(N218="nulová",J218,0)</f>
        <v>0</v>
      </c>
      <c r="BJ218" s="18" t="s">
        <v>87</v>
      </c>
      <c r="BK218" s="114">
        <f>ROUND(I218*H218,2)</f>
        <v>0</v>
      </c>
      <c r="BL218" s="18" t="s">
        <v>151</v>
      </c>
      <c r="BM218" s="227" t="s">
        <v>307</v>
      </c>
    </row>
    <row r="219" spans="1:65" s="13" customFormat="1">
      <c r="B219" s="228"/>
      <c r="C219" s="229"/>
      <c r="D219" s="230" t="s">
        <v>154</v>
      </c>
      <c r="E219" s="231" t="s">
        <v>1</v>
      </c>
      <c r="F219" s="232" t="s">
        <v>308</v>
      </c>
      <c r="G219" s="229"/>
      <c r="H219" s="233">
        <v>93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AT219" s="239" t="s">
        <v>154</v>
      </c>
      <c r="AU219" s="239" t="s">
        <v>89</v>
      </c>
      <c r="AV219" s="13" t="s">
        <v>89</v>
      </c>
      <c r="AW219" s="13" t="s">
        <v>33</v>
      </c>
      <c r="AX219" s="13" t="s">
        <v>87</v>
      </c>
      <c r="AY219" s="239" t="s">
        <v>143</v>
      </c>
    </row>
    <row r="220" spans="1:65" s="2" customFormat="1" ht="16.5" customHeight="1">
      <c r="A220" s="36"/>
      <c r="B220" s="37"/>
      <c r="C220" s="261" t="s">
        <v>309</v>
      </c>
      <c r="D220" s="261" t="s">
        <v>195</v>
      </c>
      <c r="E220" s="262" t="s">
        <v>310</v>
      </c>
      <c r="F220" s="263" t="s">
        <v>311</v>
      </c>
      <c r="G220" s="264" t="s">
        <v>150</v>
      </c>
      <c r="H220" s="265">
        <v>94.86</v>
      </c>
      <c r="I220" s="266"/>
      <c r="J220" s="267">
        <f>ROUND(I220*H220,2)</f>
        <v>0</v>
      </c>
      <c r="K220" s="268"/>
      <c r="L220" s="269"/>
      <c r="M220" s="270" t="s">
        <v>1</v>
      </c>
      <c r="N220" s="271" t="s">
        <v>44</v>
      </c>
      <c r="O220" s="73"/>
      <c r="P220" s="225">
        <f>O220*H220</f>
        <v>0</v>
      </c>
      <c r="Q220" s="225">
        <v>0.13100000000000001</v>
      </c>
      <c r="R220" s="225">
        <f>Q220*H220</f>
        <v>12.42666</v>
      </c>
      <c r="S220" s="225">
        <v>0</v>
      </c>
      <c r="T220" s="22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7" t="s">
        <v>194</v>
      </c>
      <c r="AT220" s="227" t="s">
        <v>195</v>
      </c>
      <c r="AU220" s="227" t="s">
        <v>89</v>
      </c>
      <c r="AY220" s="18" t="s">
        <v>143</v>
      </c>
      <c r="BE220" s="114">
        <f>IF(N220="základní",J220,0)</f>
        <v>0</v>
      </c>
      <c r="BF220" s="114">
        <f>IF(N220="snížená",J220,0)</f>
        <v>0</v>
      </c>
      <c r="BG220" s="114">
        <f>IF(N220="zákl. přenesená",J220,0)</f>
        <v>0</v>
      </c>
      <c r="BH220" s="114">
        <f>IF(N220="sníž. přenesená",J220,0)</f>
        <v>0</v>
      </c>
      <c r="BI220" s="114">
        <f>IF(N220="nulová",J220,0)</f>
        <v>0</v>
      </c>
      <c r="BJ220" s="18" t="s">
        <v>87</v>
      </c>
      <c r="BK220" s="114">
        <f>ROUND(I220*H220,2)</f>
        <v>0</v>
      </c>
      <c r="BL220" s="18" t="s">
        <v>151</v>
      </c>
      <c r="BM220" s="227" t="s">
        <v>312</v>
      </c>
    </row>
    <row r="221" spans="1:65" s="13" customFormat="1">
      <c r="B221" s="228"/>
      <c r="C221" s="229"/>
      <c r="D221" s="230" t="s">
        <v>154</v>
      </c>
      <c r="E221" s="229"/>
      <c r="F221" s="232" t="s">
        <v>313</v>
      </c>
      <c r="G221" s="229"/>
      <c r="H221" s="233">
        <v>94.86</v>
      </c>
      <c r="I221" s="234"/>
      <c r="J221" s="229"/>
      <c r="K221" s="229"/>
      <c r="L221" s="235"/>
      <c r="M221" s="236"/>
      <c r="N221" s="237"/>
      <c r="O221" s="237"/>
      <c r="P221" s="237"/>
      <c r="Q221" s="237"/>
      <c r="R221" s="237"/>
      <c r="S221" s="237"/>
      <c r="T221" s="238"/>
      <c r="AT221" s="239" t="s">
        <v>154</v>
      </c>
      <c r="AU221" s="239" t="s">
        <v>89</v>
      </c>
      <c r="AV221" s="13" t="s">
        <v>89</v>
      </c>
      <c r="AW221" s="13" t="s">
        <v>4</v>
      </c>
      <c r="AX221" s="13" t="s">
        <v>87</v>
      </c>
      <c r="AY221" s="239" t="s">
        <v>143</v>
      </c>
    </row>
    <row r="222" spans="1:65" s="2" customFormat="1" ht="21.75" customHeight="1">
      <c r="A222" s="36"/>
      <c r="B222" s="37"/>
      <c r="C222" s="215" t="s">
        <v>314</v>
      </c>
      <c r="D222" s="215" t="s">
        <v>147</v>
      </c>
      <c r="E222" s="216" t="s">
        <v>315</v>
      </c>
      <c r="F222" s="217" t="s">
        <v>316</v>
      </c>
      <c r="G222" s="218" t="s">
        <v>150</v>
      </c>
      <c r="H222" s="219">
        <v>19.38</v>
      </c>
      <c r="I222" s="220"/>
      <c r="J222" s="221">
        <f>ROUND(I222*H222,2)</f>
        <v>0</v>
      </c>
      <c r="K222" s="222"/>
      <c r="L222" s="39"/>
      <c r="M222" s="223" t="s">
        <v>1</v>
      </c>
      <c r="N222" s="224" t="s">
        <v>44</v>
      </c>
      <c r="O222" s="73"/>
      <c r="P222" s="225">
        <f>O222*H222</f>
        <v>0</v>
      </c>
      <c r="Q222" s="225">
        <v>8.5650000000000004E-2</v>
      </c>
      <c r="R222" s="225">
        <f>Q222*H222</f>
        <v>1.659897</v>
      </c>
      <c r="S222" s="225">
        <v>0</v>
      </c>
      <c r="T222" s="22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151</v>
      </c>
      <c r="AT222" s="227" t="s">
        <v>147</v>
      </c>
      <c r="AU222" s="227" t="s">
        <v>89</v>
      </c>
      <c r="AY222" s="18" t="s">
        <v>143</v>
      </c>
      <c r="BE222" s="114">
        <f>IF(N222="základní",J222,0)</f>
        <v>0</v>
      </c>
      <c r="BF222" s="114">
        <f>IF(N222="snížená",J222,0)</f>
        <v>0</v>
      </c>
      <c r="BG222" s="114">
        <f>IF(N222="zákl. přenesená",J222,0)</f>
        <v>0</v>
      </c>
      <c r="BH222" s="114">
        <f>IF(N222="sníž. přenesená",J222,0)</f>
        <v>0</v>
      </c>
      <c r="BI222" s="114">
        <f>IF(N222="nulová",J222,0)</f>
        <v>0</v>
      </c>
      <c r="BJ222" s="18" t="s">
        <v>87</v>
      </c>
      <c r="BK222" s="114">
        <f>ROUND(I222*H222,2)</f>
        <v>0</v>
      </c>
      <c r="BL222" s="18" t="s">
        <v>151</v>
      </c>
      <c r="BM222" s="227" t="s">
        <v>317</v>
      </c>
    </row>
    <row r="223" spans="1:65" s="13" customFormat="1">
      <c r="B223" s="228"/>
      <c r="C223" s="229"/>
      <c r="D223" s="230" t="s">
        <v>154</v>
      </c>
      <c r="E223" s="231" t="s">
        <v>1</v>
      </c>
      <c r="F223" s="232" t="s">
        <v>318</v>
      </c>
      <c r="G223" s="229"/>
      <c r="H223" s="233">
        <v>17.100000000000001</v>
      </c>
      <c r="I223" s="234"/>
      <c r="J223" s="229"/>
      <c r="K223" s="229"/>
      <c r="L223" s="235"/>
      <c r="M223" s="236"/>
      <c r="N223" s="237"/>
      <c r="O223" s="237"/>
      <c r="P223" s="237"/>
      <c r="Q223" s="237"/>
      <c r="R223" s="237"/>
      <c r="S223" s="237"/>
      <c r="T223" s="238"/>
      <c r="AT223" s="239" t="s">
        <v>154</v>
      </c>
      <c r="AU223" s="239" t="s">
        <v>89</v>
      </c>
      <c r="AV223" s="13" t="s">
        <v>89</v>
      </c>
      <c r="AW223" s="13" t="s">
        <v>33</v>
      </c>
      <c r="AX223" s="13" t="s">
        <v>79</v>
      </c>
      <c r="AY223" s="239" t="s">
        <v>143</v>
      </c>
    </row>
    <row r="224" spans="1:65" s="13" customFormat="1">
      <c r="B224" s="228"/>
      <c r="C224" s="229"/>
      <c r="D224" s="230" t="s">
        <v>154</v>
      </c>
      <c r="E224" s="231" t="s">
        <v>1</v>
      </c>
      <c r="F224" s="232" t="s">
        <v>319</v>
      </c>
      <c r="G224" s="229"/>
      <c r="H224" s="233">
        <v>2.2799999999999998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AT224" s="239" t="s">
        <v>154</v>
      </c>
      <c r="AU224" s="239" t="s">
        <v>89</v>
      </c>
      <c r="AV224" s="13" t="s">
        <v>89</v>
      </c>
      <c r="AW224" s="13" t="s">
        <v>33</v>
      </c>
      <c r="AX224" s="13" t="s">
        <v>79</v>
      </c>
      <c r="AY224" s="239" t="s">
        <v>143</v>
      </c>
    </row>
    <row r="225" spans="1:65" s="15" customFormat="1">
      <c r="B225" s="250"/>
      <c r="C225" s="251"/>
      <c r="D225" s="230" t="s">
        <v>154</v>
      </c>
      <c r="E225" s="252" t="s">
        <v>1</v>
      </c>
      <c r="F225" s="253" t="s">
        <v>187</v>
      </c>
      <c r="G225" s="251"/>
      <c r="H225" s="254">
        <v>19.38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AT225" s="260" t="s">
        <v>154</v>
      </c>
      <c r="AU225" s="260" t="s">
        <v>89</v>
      </c>
      <c r="AV225" s="15" t="s">
        <v>151</v>
      </c>
      <c r="AW225" s="15" t="s">
        <v>33</v>
      </c>
      <c r="AX225" s="15" t="s">
        <v>87</v>
      </c>
      <c r="AY225" s="260" t="s">
        <v>143</v>
      </c>
    </row>
    <row r="226" spans="1:65" s="2" customFormat="1" ht="21.75" customHeight="1">
      <c r="A226" s="36"/>
      <c r="B226" s="37"/>
      <c r="C226" s="261" t="s">
        <v>320</v>
      </c>
      <c r="D226" s="261" t="s">
        <v>195</v>
      </c>
      <c r="E226" s="262" t="s">
        <v>321</v>
      </c>
      <c r="F226" s="263" t="s">
        <v>322</v>
      </c>
      <c r="G226" s="264" t="s">
        <v>150</v>
      </c>
      <c r="H226" s="265">
        <v>2.3260000000000001</v>
      </c>
      <c r="I226" s="266"/>
      <c r="J226" s="267">
        <f>ROUND(I226*H226,2)</f>
        <v>0</v>
      </c>
      <c r="K226" s="268"/>
      <c r="L226" s="269"/>
      <c r="M226" s="270" t="s">
        <v>1</v>
      </c>
      <c r="N226" s="271" t="s">
        <v>44</v>
      </c>
      <c r="O226" s="73"/>
      <c r="P226" s="225">
        <f>O226*H226</f>
        <v>0</v>
      </c>
      <c r="Q226" s="225">
        <v>0.17499999999999999</v>
      </c>
      <c r="R226" s="225">
        <f>Q226*H226</f>
        <v>0.40704999999999997</v>
      </c>
      <c r="S226" s="225">
        <v>0</v>
      </c>
      <c r="T226" s="22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7" t="s">
        <v>194</v>
      </c>
      <c r="AT226" s="227" t="s">
        <v>195</v>
      </c>
      <c r="AU226" s="227" t="s">
        <v>89</v>
      </c>
      <c r="AY226" s="18" t="s">
        <v>143</v>
      </c>
      <c r="BE226" s="114">
        <f>IF(N226="základní",J226,0)</f>
        <v>0</v>
      </c>
      <c r="BF226" s="114">
        <f>IF(N226="snížená",J226,0)</f>
        <v>0</v>
      </c>
      <c r="BG226" s="114">
        <f>IF(N226="zákl. přenesená",J226,0)</f>
        <v>0</v>
      </c>
      <c r="BH226" s="114">
        <f>IF(N226="sníž. přenesená",J226,0)</f>
        <v>0</v>
      </c>
      <c r="BI226" s="114">
        <f>IF(N226="nulová",J226,0)</f>
        <v>0</v>
      </c>
      <c r="BJ226" s="18" t="s">
        <v>87</v>
      </c>
      <c r="BK226" s="114">
        <f>ROUND(I226*H226,2)</f>
        <v>0</v>
      </c>
      <c r="BL226" s="18" t="s">
        <v>151</v>
      </c>
      <c r="BM226" s="227" t="s">
        <v>323</v>
      </c>
    </row>
    <row r="227" spans="1:65" s="13" customFormat="1">
      <c r="B227" s="228"/>
      <c r="C227" s="229"/>
      <c r="D227" s="230" t="s">
        <v>154</v>
      </c>
      <c r="E227" s="231" t="s">
        <v>1</v>
      </c>
      <c r="F227" s="232" t="s">
        <v>319</v>
      </c>
      <c r="G227" s="229"/>
      <c r="H227" s="233">
        <v>2.2799999999999998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AT227" s="239" t="s">
        <v>154</v>
      </c>
      <c r="AU227" s="239" t="s">
        <v>89</v>
      </c>
      <c r="AV227" s="13" t="s">
        <v>89</v>
      </c>
      <c r="AW227" s="13" t="s">
        <v>33</v>
      </c>
      <c r="AX227" s="13" t="s">
        <v>87</v>
      </c>
      <c r="AY227" s="239" t="s">
        <v>143</v>
      </c>
    </row>
    <row r="228" spans="1:65" s="13" customFormat="1">
      <c r="B228" s="228"/>
      <c r="C228" s="229"/>
      <c r="D228" s="230" t="s">
        <v>154</v>
      </c>
      <c r="E228" s="229"/>
      <c r="F228" s="232" t="s">
        <v>324</v>
      </c>
      <c r="G228" s="229"/>
      <c r="H228" s="233">
        <v>2.3260000000000001</v>
      </c>
      <c r="I228" s="234"/>
      <c r="J228" s="229"/>
      <c r="K228" s="229"/>
      <c r="L228" s="235"/>
      <c r="M228" s="236"/>
      <c r="N228" s="237"/>
      <c r="O228" s="237"/>
      <c r="P228" s="237"/>
      <c r="Q228" s="237"/>
      <c r="R228" s="237"/>
      <c r="S228" s="237"/>
      <c r="T228" s="238"/>
      <c r="AT228" s="239" t="s">
        <v>154</v>
      </c>
      <c r="AU228" s="239" t="s">
        <v>89</v>
      </c>
      <c r="AV228" s="13" t="s">
        <v>89</v>
      </c>
      <c r="AW228" s="13" t="s">
        <v>4</v>
      </c>
      <c r="AX228" s="13" t="s">
        <v>87</v>
      </c>
      <c r="AY228" s="239" t="s">
        <v>143</v>
      </c>
    </row>
    <row r="229" spans="1:65" s="2" customFormat="1" ht="16.5" customHeight="1">
      <c r="A229" s="36"/>
      <c r="B229" s="37"/>
      <c r="C229" s="261" t="s">
        <v>325</v>
      </c>
      <c r="D229" s="261" t="s">
        <v>195</v>
      </c>
      <c r="E229" s="262" t="s">
        <v>326</v>
      </c>
      <c r="F229" s="263" t="s">
        <v>327</v>
      </c>
      <c r="G229" s="264" t="s">
        <v>150</v>
      </c>
      <c r="H229" s="265">
        <v>17.442</v>
      </c>
      <c r="I229" s="266"/>
      <c r="J229" s="267">
        <f>ROUND(I229*H229,2)</f>
        <v>0</v>
      </c>
      <c r="K229" s="268"/>
      <c r="L229" s="269"/>
      <c r="M229" s="270" t="s">
        <v>1</v>
      </c>
      <c r="N229" s="271" t="s">
        <v>44</v>
      </c>
      <c r="O229" s="73"/>
      <c r="P229" s="225">
        <f>O229*H229</f>
        <v>0</v>
      </c>
      <c r="Q229" s="225">
        <v>0.17599999999999999</v>
      </c>
      <c r="R229" s="225">
        <f>Q229*H229</f>
        <v>3.0697919999999996</v>
      </c>
      <c r="S229" s="225">
        <v>0</v>
      </c>
      <c r="T229" s="22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7" t="s">
        <v>194</v>
      </c>
      <c r="AT229" s="227" t="s">
        <v>195</v>
      </c>
      <c r="AU229" s="227" t="s">
        <v>89</v>
      </c>
      <c r="AY229" s="18" t="s">
        <v>143</v>
      </c>
      <c r="BE229" s="114">
        <f>IF(N229="základní",J229,0)</f>
        <v>0</v>
      </c>
      <c r="BF229" s="114">
        <f>IF(N229="snížená",J229,0)</f>
        <v>0</v>
      </c>
      <c r="BG229" s="114">
        <f>IF(N229="zákl. přenesená",J229,0)</f>
        <v>0</v>
      </c>
      <c r="BH229" s="114">
        <f>IF(N229="sníž. přenesená",J229,0)</f>
        <v>0</v>
      </c>
      <c r="BI229" s="114">
        <f>IF(N229="nulová",J229,0)</f>
        <v>0</v>
      </c>
      <c r="BJ229" s="18" t="s">
        <v>87</v>
      </c>
      <c r="BK229" s="114">
        <f>ROUND(I229*H229,2)</f>
        <v>0</v>
      </c>
      <c r="BL229" s="18" t="s">
        <v>151</v>
      </c>
      <c r="BM229" s="227" t="s">
        <v>328</v>
      </c>
    </row>
    <row r="230" spans="1:65" s="13" customFormat="1">
      <c r="B230" s="228"/>
      <c r="C230" s="229"/>
      <c r="D230" s="230" t="s">
        <v>154</v>
      </c>
      <c r="E230" s="231" t="s">
        <v>1</v>
      </c>
      <c r="F230" s="232" t="s">
        <v>318</v>
      </c>
      <c r="G230" s="229"/>
      <c r="H230" s="233">
        <v>17.100000000000001</v>
      </c>
      <c r="I230" s="234"/>
      <c r="J230" s="229"/>
      <c r="K230" s="229"/>
      <c r="L230" s="235"/>
      <c r="M230" s="236"/>
      <c r="N230" s="237"/>
      <c r="O230" s="237"/>
      <c r="P230" s="237"/>
      <c r="Q230" s="237"/>
      <c r="R230" s="237"/>
      <c r="S230" s="237"/>
      <c r="T230" s="238"/>
      <c r="AT230" s="239" t="s">
        <v>154</v>
      </c>
      <c r="AU230" s="239" t="s">
        <v>89</v>
      </c>
      <c r="AV230" s="13" t="s">
        <v>89</v>
      </c>
      <c r="AW230" s="13" t="s">
        <v>33</v>
      </c>
      <c r="AX230" s="13" t="s">
        <v>87</v>
      </c>
      <c r="AY230" s="239" t="s">
        <v>143</v>
      </c>
    </row>
    <row r="231" spans="1:65" s="13" customFormat="1">
      <c r="B231" s="228"/>
      <c r="C231" s="229"/>
      <c r="D231" s="230" t="s">
        <v>154</v>
      </c>
      <c r="E231" s="229"/>
      <c r="F231" s="232" t="s">
        <v>329</v>
      </c>
      <c r="G231" s="229"/>
      <c r="H231" s="233">
        <v>17.442</v>
      </c>
      <c r="I231" s="234"/>
      <c r="J231" s="229"/>
      <c r="K231" s="229"/>
      <c r="L231" s="235"/>
      <c r="M231" s="236"/>
      <c r="N231" s="237"/>
      <c r="O231" s="237"/>
      <c r="P231" s="237"/>
      <c r="Q231" s="237"/>
      <c r="R231" s="237"/>
      <c r="S231" s="237"/>
      <c r="T231" s="238"/>
      <c r="AT231" s="239" t="s">
        <v>154</v>
      </c>
      <c r="AU231" s="239" t="s">
        <v>89</v>
      </c>
      <c r="AV231" s="13" t="s">
        <v>89</v>
      </c>
      <c r="AW231" s="13" t="s">
        <v>4</v>
      </c>
      <c r="AX231" s="13" t="s">
        <v>87</v>
      </c>
      <c r="AY231" s="239" t="s">
        <v>143</v>
      </c>
    </row>
    <row r="232" spans="1:65" s="12" customFormat="1" ht="22.9" customHeight="1">
      <c r="B232" s="199"/>
      <c r="C232" s="200"/>
      <c r="D232" s="201" t="s">
        <v>78</v>
      </c>
      <c r="E232" s="213" t="s">
        <v>194</v>
      </c>
      <c r="F232" s="213" t="s">
        <v>330</v>
      </c>
      <c r="G232" s="200"/>
      <c r="H232" s="200"/>
      <c r="I232" s="203"/>
      <c r="J232" s="214">
        <f>BK232</f>
        <v>0</v>
      </c>
      <c r="K232" s="200"/>
      <c r="L232" s="205"/>
      <c r="M232" s="206"/>
      <c r="N232" s="207"/>
      <c r="O232" s="207"/>
      <c r="P232" s="208">
        <f>SUM(P233:P234)</f>
        <v>0</v>
      </c>
      <c r="Q232" s="207"/>
      <c r="R232" s="208">
        <f>SUM(R233:R234)</f>
        <v>1.2443200000000001</v>
      </c>
      <c r="S232" s="207"/>
      <c r="T232" s="209">
        <f>SUM(T233:T234)</f>
        <v>0</v>
      </c>
      <c r="AR232" s="210" t="s">
        <v>87</v>
      </c>
      <c r="AT232" s="211" t="s">
        <v>78</v>
      </c>
      <c r="AU232" s="211" t="s">
        <v>87</v>
      </c>
      <c r="AY232" s="210" t="s">
        <v>143</v>
      </c>
      <c r="BK232" s="212">
        <f>SUM(BK233:BK234)</f>
        <v>0</v>
      </c>
    </row>
    <row r="233" spans="1:65" s="2" customFormat="1" ht="21.75" customHeight="1">
      <c r="A233" s="36"/>
      <c r="B233" s="37"/>
      <c r="C233" s="215" t="s">
        <v>331</v>
      </c>
      <c r="D233" s="215" t="s">
        <v>147</v>
      </c>
      <c r="E233" s="216" t="s">
        <v>332</v>
      </c>
      <c r="F233" s="217" t="s">
        <v>333</v>
      </c>
      <c r="G233" s="218" t="s">
        <v>278</v>
      </c>
      <c r="H233" s="219">
        <v>4</v>
      </c>
      <c r="I233" s="220"/>
      <c r="J233" s="221">
        <f>ROUND(I233*H233,2)</f>
        <v>0</v>
      </c>
      <c r="K233" s="222"/>
      <c r="L233" s="39"/>
      <c r="M233" s="223" t="s">
        <v>1</v>
      </c>
      <c r="N233" s="224" t="s">
        <v>44</v>
      </c>
      <c r="O233" s="73"/>
      <c r="P233" s="225">
        <f>O233*H233</f>
        <v>0</v>
      </c>
      <c r="Q233" s="225">
        <v>0.31108000000000002</v>
      </c>
      <c r="R233" s="225">
        <f>Q233*H233</f>
        <v>1.2443200000000001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151</v>
      </c>
      <c r="AT233" s="227" t="s">
        <v>147</v>
      </c>
      <c r="AU233" s="227" t="s">
        <v>89</v>
      </c>
      <c r="AY233" s="18" t="s">
        <v>143</v>
      </c>
      <c r="BE233" s="114">
        <f>IF(N233="základní",J233,0)</f>
        <v>0</v>
      </c>
      <c r="BF233" s="114">
        <f>IF(N233="snížená",J233,0)</f>
        <v>0</v>
      </c>
      <c r="BG233" s="114">
        <f>IF(N233="zákl. přenesená",J233,0)</f>
        <v>0</v>
      </c>
      <c r="BH233" s="114">
        <f>IF(N233="sníž. přenesená",J233,0)</f>
        <v>0</v>
      </c>
      <c r="BI233" s="114">
        <f>IF(N233="nulová",J233,0)</f>
        <v>0</v>
      </c>
      <c r="BJ233" s="18" t="s">
        <v>87</v>
      </c>
      <c r="BK233" s="114">
        <f>ROUND(I233*H233,2)</f>
        <v>0</v>
      </c>
      <c r="BL233" s="18" t="s">
        <v>151</v>
      </c>
      <c r="BM233" s="227" t="s">
        <v>334</v>
      </c>
    </row>
    <row r="234" spans="1:65" s="13" customFormat="1">
      <c r="B234" s="228"/>
      <c r="C234" s="229"/>
      <c r="D234" s="230" t="s">
        <v>154</v>
      </c>
      <c r="E234" s="231" t="s">
        <v>1</v>
      </c>
      <c r="F234" s="232" t="s">
        <v>335</v>
      </c>
      <c r="G234" s="229"/>
      <c r="H234" s="233">
        <v>4</v>
      </c>
      <c r="I234" s="234"/>
      <c r="J234" s="229"/>
      <c r="K234" s="229"/>
      <c r="L234" s="235"/>
      <c r="M234" s="236"/>
      <c r="N234" s="237"/>
      <c r="O234" s="237"/>
      <c r="P234" s="237"/>
      <c r="Q234" s="237"/>
      <c r="R234" s="237"/>
      <c r="S234" s="237"/>
      <c r="T234" s="238"/>
      <c r="AT234" s="239" t="s">
        <v>154</v>
      </c>
      <c r="AU234" s="239" t="s">
        <v>89</v>
      </c>
      <c r="AV234" s="13" t="s">
        <v>89</v>
      </c>
      <c r="AW234" s="13" t="s">
        <v>33</v>
      </c>
      <c r="AX234" s="13" t="s">
        <v>87</v>
      </c>
      <c r="AY234" s="239" t="s">
        <v>143</v>
      </c>
    </row>
    <row r="235" spans="1:65" s="12" customFormat="1" ht="22.9" customHeight="1">
      <c r="B235" s="199"/>
      <c r="C235" s="200"/>
      <c r="D235" s="201" t="s">
        <v>78</v>
      </c>
      <c r="E235" s="213" t="s">
        <v>203</v>
      </c>
      <c r="F235" s="213" t="s">
        <v>336</v>
      </c>
      <c r="G235" s="200"/>
      <c r="H235" s="200"/>
      <c r="I235" s="203"/>
      <c r="J235" s="214">
        <f>BK235</f>
        <v>0</v>
      </c>
      <c r="K235" s="200"/>
      <c r="L235" s="205"/>
      <c r="M235" s="206"/>
      <c r="N235" s="207"/>
      <c r="O235" s="207"/>
      <c r="P235" s="208">
        <f>P236+P253+P255</f>
        <v>0</v>
      </c>
      <c r="Q235" s="207"/>
      <c r="R235" s="208">
        <f>R236+R253+R255</f>
        <v>26.02196</v>
      </c>
      <c r="S235" s="207"/>
      <c r="T235" s="209">
        <f>T236+T253+T255</f>
        <v>2.3450000000000002</v>
      </c>
      <c r="AR235" s="210" t="s">
        <v>87</v>
      </c>
      <c r="AT235" s="211" t="s">
        <v>78</v>
      </c>
      <c r="AU235" s="211" t="s">
        <v>87</v>
      </c>
      <c r="AY235" s="210" t="s">
        <v>143</v>
      </c>
      <c r="BK235" s="212">
        <f>BK236+BK253+BK255</f>
        <v>0</v>
      </c>
    </row>
    <row r="236" spans="1:65" s="12" customFormat="1" ht="20.85" customHeight="1">
      <c r="B236" s="199"/>
      <c r="C236" s="200"/>
      <c r="D236" s="201" t="s">
        <v>78</v>
      </c>
      <c r="E236" s="213" t="s">
        <v>337</v>
      </c>
      <c r="F236" s="213" t="s">
        <v>338</v>
      </c>
      <c r="G236" s="200"/>
      <c r="H236" s="200"/>
      <c r="I236" s="203"/>
      <c r="J236" s="214">
        <f>BK236</f>
        <v>0</v>
      </c>
      <c r="K236" s="200"/>
      <c r="L236" s="205"/>
      <c r="M236" s="206"/>
      <c r="N236" s="207"/>
      <c r="O236" s="207"/>
      <c r="P236" s="208">
        <f>SUM(P237:P252)</f>
        <v>0</v>
      </c>
      <c r="Q236" s="207"/>
      <c r="R236" s="208">
        <f>SUM(R237:R252)</f>
        <v>26.02196</v>
      </c>
      <c r="S236" s="207"/>
      <c r="T236" s="209">
        <f>SUM(T237:T252)</f>
        <v>0</v>
      </c>
      <c r="AR236" s="210" t="s">
        <v>87</v>
      </c>
      <c r="AT236" s="211" t="s">
        <v>78</v>
      </c>
      <c r="AU236" s="211" t="s">
        <v>89</v>
      </c>
      <c r="AY236" s="210" t="s">
        <v>143</v>
      </c>
      <c r="BK236" s="212">
        <f>SUM(BK237:BK252)</f>
        <v>0</v>
      </c>
    </row>
    <row r="237" spans="1:65" s="2" customFormat="1" ht="16.5" customHeight="1">
      <c r="A237" s="36"/>
      <c r="B237" s="37"/>
      <c r="C237" s="215" t="s">
        <v>339</v>
      </c>
      <c r="D237" s="215" t="s">
        <v>147</v>
      </c>
      <c r="E237" s="216" t="s">
        <v>340</v>
      </c>
      <c r="F237" s="217" t="s">
        <v>341</v>
      </c>
      <c r="G237" s="218" t="s">
        <v>171</v>
      </c>
      <c r="H237" s="219">
        <v>67</v>
      </c>
      <c r="I237" s="220"/>
      <c r="J237" s="221">
        <f>ROUND(I237*H237,2)</f>
        <v>0</v>
      </c>
      <c r="K237" s="222"/>
      <c r="L237" s="39"/>
      <c r="M237" s="223" t="s">
        <v>1</v>
      </c>
      <c r="N237" s="224" t="s">
        <v>44</v>
      </c>
      <c r="O237" s="73"/>
      <c r="P237" s="225">
        <f>O237*H237</f>
        <v>0</v>
      </c>
      <c r="Q237" s="225">
        <v>4.0079999999999998E-2</v>
      </c>
      <c r="R237" s="225">
        <f>Q237*H237</f>
        <v>2.6853599999999997</v>
      </c>
      <c r="S237" s="225">
        <v>0</v>
      </c>
      <c r="T237" s="22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7" t="s">
        <v>151</v>
      </c>
      <c r="AT237" s="227" t="s">
        <v>147</v>
      </c>
      <c r="AU237" s="227" t="s">
        <v>152</v>
      </c>
      <c r="AY237" s="18" t="s">
        <v>143</v>
      </c>
      <c r="BE237" s="114">
        <f>IF(N237="základní",J237,0)</f>
        <v>0</v>
      </c>
      <c r="BF237" s="114">
        <f>IF(N237="snížená",J237,0)</f>
        <v>0</v>
      </c>
      <c r="BG237" s="114">
        <f>IF(N237="zákl. přenesená",J237,0)</f>
        <v>0</v>
      </c>
      <c r="BH237" s="114">
        <f>IF(N237="sníž. přenesená",J237,0)</f>
        <v>0</v>
      </c>
      <c r="BI237" s="114">
        <f>IF(N237="nulová",J237,0)</f>
        <v>0</v>
      </c>
      <c r="BJ237" s="18" t="s">
        <v>87</v>
      </c>
      <c r="BK237" s="114">
        <f>ROUND(I237*H237,2)</f>
        <v>0</v>
      </c>
      <c r="BL237" s="18" t="s">
        <v>151</v>
      </c>
      <c r="BM237" s="227" t="s">
        <v>342</v>
      </c>
    </row>
    <row r="238" spans="1:65" s="2" customFormat="1" ht="16.5" customHeight="1">
      <c r="A238" s="36"/>
      <c r="B238" s="37"/>
      <c r="C238" s="261" t="s">
        <v>343</v>
      </c>
      <c r="D238" s="261" t="s">
        <v>195</v>
      </c>
      <c r="E238" s="262" t="s">
        <v>344</v>
      </c>
      <c r="F238" s="263" t="s">
        <v>345</v>
      </c>
      <c r="G238" s="264" t="s">
        <v>171</v>
      </c>
      <c r="H238" s="265">
        <v>67</v>
      </c>
      <c r="I238" s="266"/>
      <c r="J238" s="267">
        <f>ROUND(I238*H238,2)</f>
        <v>0</v>
      </c>
      <c r="K238" s="268"/>
      <c r="L238" s="269"/>
      <c r="M238" s="270" t="s">
        <v>1</v>
      </c>
      <c r="N238" s="271" t="s">
        <v>44</v>
      </c>
      <c r="O238" s="73"/>
      <c r="P238" s="225">
        <f>O238*H238</f>
        <v>0</v>
      </c>
      <c r="Q238" s="225">
        <v>0</v>
      </c>
      <c r="R238" s="225">
        <f>Q238*H238</f>
        <v>0</v>
      </c>
      <c r="S238" s="225">
        <v>0</v>
      </c>
      <c r="T238" s="22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7" t="s">
        <v>194</v>
      </c>
      <c r="AT238" s="227" t="s">
        <v>195</v>
      </c>
      <c r="AU238" s="227" t="s">
        <v>152</v>
      </c>
      <c r="AY238" s="18" t="s">
        <v>143</v>
      </c>
      <c r="BE238" s="114">
        <f>IF(N238="základní",J238,0)</f>
        <v>0</v>
      </c>
      <c r="BF238" s="114">
        <f>IF(N238="snížená",J238,0)</f>
        <v>0</v>
      </c>
      <c r="BG238" s="114">
        <f>IF(N238="zákl. přenesená",J238,0)</f>
        <v>0</v>
      </c>
      <c r="BH238" s="114">
        <f>IF(N238="sníž. přenesená",J238,0)</f>
        <v>0</v>
      </c>
      <c r="BI238" s="114">
        <f>IF(N238="nulová",J238,0)</f>
        <v>0</v>
      </c>
      <c r="BJ238" s="18" t="s">
        <v>87</v>
      </c>
      <c r="BK238" s="114">
        <f>ROUND(I238*H238,2)</f>
        <v>0</v>
      </c>
      <c r="BL238" s="18" t="s">
        <v>151</v>
      </c>
      <c r="BM238" s="227" t="s">
        <v>346</v>
      </c>
    </row>
    <row r="239" spans="1:65" s="2" customFormat="1" ht="21.75" customHeight="1">
      <c r="A239" s="36"/>
      <c r="B239" s="37"/>
      <c r="C239" s="215" t="s">
        <v>347</v>
      </c>
      <c r="D239" s="215" t="s">
        <v>147</v>
      </c>
      <c r="E239" s="216" t="s">
        <v>348</v>
      </c>
      <c r="F239" s="217" t="s">
        <v>349</v>
      </c>
      <c r="G239" s="218" t="s">
        <v>171</v>
      </c>
      <c r="H239" s="219">
        <v>37</v>
      </c>
      <c r="I239" s="220"/>
      <c r="J239" s="221">
        <f>ROUND(I239*H239,2)</f>
        <v>0</v>
      </c>
      <c r="K239" s="222"/>
      <c r="L239" s="39"/>
      <c r="M239" s="223" t="s">
        <v>1</v>
      </c>
      <c r="N239" s="224" t="s">
        <v>44</v>
      </c>
      <c r="O239" s="73"/>
      <c r="P239" s="225">
        <f>O239*H239</f>
        <v>0</v>
      </c>
      <c r="Q239" s="225">
        <v>0.15540000000000001</v>
      </c>
      <c r="R239" s="225">
        <f>Q239*H239</f>
        <v>5.7498000000000005</v>
      </c>
      <c r="S239" s="225">
        <v>0</v>
      </c>
      <c r="T239" s="22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27" t="s">
        <v>151</v>
      </c>
      <c r="AT239" s="227" t="s">
        <v>147</v>
      </c>
      <c r="AU239" s="227" t="s">
        <v>152</v>
      </c>
      <c r="AY239" s="18" t="s">
        <v>143</v>
      </c>
      <c r="BE239" s="114">
        <f>IF(N239="základní",J239,0)</f>
        <v>0</v>
      </c>
      <c r="BF239" s="114">
        <f>IF(N239="snížená",J239,0)</f>
        <v>0</v>
      </c>
      <c r="BG239" s="114">
        <f>IF(N239="zákl. přenesená",J239,0)</f>
        <v>0</v>
      </c>
      <c r="BH239" s="114">
        <f>IF(N239="sníž. přenesená",J239,0)</f>
        <v>0</v>
      </c>
      <c r="BI239" s="114">
        <f>IF(N239="nulová",J239,0)</f>
        <v>0</v>
      </c>
      <c r="BJ239" s="18" t="s">
        <v>87</v>
      </c>
      <c r="BK239" s="114">
        <f>ROUND(I239*H239,2)</f>
        <v>0</v>
      </c>
      <c r="BL239" s="18" t="s">
        <v>151</v>
      </c>
      <c r="BM239" s="227" t="s">
        <v>350</v>
      </c>
    </row>
    <row r="240" spans="1:65" s="13" customFormat="1">
      <c r="B240" s="228"/>
      <c r="C240" s="229"/>
      <c r="D240" s="230" t="s">
        <v>154</v>
      </c>
      <c r="E240" s="231" t="s">
        <v>1</v>
      </c>
      <c r="F240" s="232" t="s">
        <v>351</v>
      </c>
      <c r="G240" s="229"/>
      <c r="H240" s="233">
        <v>37</v>
      </c>
      <c r="I240" s="234"/>
      <c r="J240" s="229"/>
      <c r="K240" s="229"/>
      <c r="L240" s="235"/>
      <c r="M240" s="236"/>
      <c r="N240" s="237"/>
      <c r="O240" s="237"/>
      <c r="P240" s="237"/>
      <c r="Q240" s="237"/>
      <c r="R240" s="237"/>
      <c r="S240" s="237"/>
      <c r="T240" s="238"/>
      <c r="AT240" s="239" t="s">
        <v>154</v>
      </c>
      <c r="AU240" s="239" t="s">
        <v>152</v>
      </c>
      <c r="AV240" s="13" t="s">
        <v>89</v>
      </c>
      <c r="AW240" s="13" t="s">
        <v>33</v>
      </c>
      <c r="AX240" s="13" t="s">
        <v>87</v>
      </c>
      <c r="AY240" s="239" t="s">
        <v>143</v>
      </c>
    </row>
    <row r="241" spans="1:65" s="2" customFormat="1" ht="16.5" customHeight="1">
      <c r="A241" s="36"/>
      <c r="B241" s="37"/>
      <c r="C241" s="261" t="s">
        <v>352</v>
      </c>
      <c r="D241" s="261" t="s">
        <v>195</v>
      </c>
      <c r="E241" s="262" t="s">
        <v>353</v>
      </c>
      <c r="F241" s="263" t="s">
        <v>354</v>
      </c>
      <c r="G241" s="264" t="s">
        <v>171</v>
      </c>
      <c r="H241" s="265">
        <v>38</v>
      </c>
      <c r="I241" s="266"/>
      <c r="J241" s="267">
        <f>ROUND(I241*H241,2)</f>
        <v>0</v>
      </c>
      <c r="K241" s="268"/>
      <c r="L241" s="269"/>
      <c r="M241" s="270" t="s">
        <v>1</v>
      </c>
      <c r="N241" s="271" t="s">
        <v>44</v>
      </c>
      <c r="O241" s="73"/>
      <c r="P241" s="225">
        <f>O241*H241</f>
        <v>0</v>
      </c>
      <c r="Q241" s="225">
        <v>8.5000000000000006E-2</v>
      </c>
      <c r="R241" s="225">
        <f>Q241*H241</f>
        <v>3.2300000000000004</v>
      </c>
      <c r="S241" s="225">
        <v>0</v>
      </c>
      <c r="T241" s="22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7" t="s">
        <v>194</v>
      </c>
      <c r="AT241" s="227" t="s">
        <v>195</v>
      </c>
      <c r="AU241" s="227" t="s">
        <v>152</v>
      </c>
      <c r="AY241" s="18" t="s">
        <v>143</v>
      </c>
      <c r="BE241" s="114">
        <f>IF(N241="základní",J241,0)</f>
        <v>0</v>
      </c>
      <c r="BF241" s="114">
        <f>IF(N241="snížená",J241,0)</f>
        <v>0</v>
      </c>
      <c r="BG241" s="114">
        <f>IF(N241="zákl. přenesená",J241,0)</f>
        <v>0</v>
      </c>
      <c r="BH241" s="114">
        <f>IF(N241="sníž. přenesená",J241,0)</f>
        <v>0</v>
      </c>
      <c r="BI241" s="114">
        <f>IF(N241="nulová",J241,0)</f>
        <v>0</v>
      </c>
      <c r="BJ241" s="18" t="s">
        <v>87</v>
      </c>
      <c r="BK241" s="114">
        <f>ROUND(I241*H241,2)</f>
        <v>0</v>
      </c>
      <c r="BL241" s="18" t="s">
        <v>151</v>
      </c>
      <c r="BM241" s="227" t="s">
        <v>355</v>
      </c>
    </row>
    <row r="242" spans="1:65" s="14" customFormat="1">
      <c r="B242" s="240"/>
      <c r="C242" s="241"/>
      <c r="D242" s="230" t="s">
        <v>154</v>
      </c>
      <c r="E242" s="242" t="s">
        <v>1</v>
      </c>
      <c r="F242" s="243" t="s">
        <v>356</v>
      </c>
      <c r="G242" s="241"/>
      <c r="H242" s="242" t="s">
        <v>1</v>
      </c>
      <c r="I242" s="244"/>
      <c r="J242" s="241"/>
      <c r="K242" s="241"/>
      <c r="L242" s="245"/>
      <c r="M242" s="246"/>
      <c r="N242" s="247"/>
      <c r="O242" s="247"/>
      <c r="P242" s="247"/>
      <c r="Q242" s="247"/>
      <c r="R242" s="247"/>
      <c r="S242" s="247"/>
      <c r="T242" s="248"/>
      <c r="AT242" s="249" t="s">
        <v>154</v>
      </c>
      <c r="AU242" s="249" t="s">
        <v>152</v>
      </c>
      <c r="AV242" s="14" t="s">
        <v>87</v>
      </c>
      <c r="AW242" s="14" t="s">
        <v>33</v>
      </c>
      <c r="AX242" s="14" t="s">
        <v>79</v>
      </c>
      <c r="AY242" s="249" t="s">
        <v>143</v>
      </c>
    </row>
    <row r="243" spans="1:65" s="13" customFormat="1">
      <c r="B243" s="228"/>
      <c r="C243" s="229"/>
      <c r="D243" s="230" t="s">
        <v>154</v>
      </c>
      <c r="E243" s="231" t="s">
        <v>1</v>
      </c>
      <c r="F243" s="232" t="s">
        <v>357</v>
      </c>
      <c r="G243" s="229"/>
      <c r="H243" s="233">
        <v>37.369999999999997</v>
      </c>
      <c r="I243" s="234"/>
      <c r="J243" s="229"/>
      <c r="K243" s="229"/>
      <c r="L243" s="235"/>
      <c r="M243" s="236"/>
      <c r="N243" s="237"/>
      <c r="O243" s="237"/>
      <c r="P243" s="237"/>
      <c r="Q243" s="237"/>
      <c r="R243" s="237"/>
      <c r="S243" s="237"/>
      <c r="T243" s="238"/>
      <c r="AT243" s="239" t="s">
        <v>154</v>
      </c>
      <c r="AU243" s="239" t="s">
        <v>152</v>
      </c>
      <c r="AV243" s="13" t="s">
        <v>89</v>
      </c>
      <c r="AW243" s="13" t="s">
        <v>33</v>
      </c>
      <c r="AX243" s="13" t="s">
        <v>79</v>
      </c>
      <c r="AY243" s="239" t="s">
        <v>143</v>
      </c>
    </row>
    <row r="244" spans="1:65" s="13" customFormat="1">
      <c r="B244" s="228"/>
      <c r="C244" s="229"/>
      <c r="D244" s="230" t="s">
        <v>154</v>
      </c>
      <c r="E244" s="231" t="s">
        <v>1</v>
      </c>
      <c r="F244" s="232" t="s">
        <v>358</v>
      </c>
      <c r="G244" s="229"/>
      <c r="H244" s="233">
        <v>38</v>
      </c>
      <c r="I244" s="234"/>
      <c r="J244" s="229"/>
      <c r="K244" s="229"/>
      <c r="L244" s="235"/>
      <c r="M244" s="236"/>
      <c r="N244" s="237"/>
      <c r="O244" s="237"/>
      <c r="P244" s="237"/>
      <c r="Q244" s="237"/>
      <c r="R244" s="237"/>
      <c r="S244" s="237"/>
      <c r="T244" s="238"/>
      <c r="AT244" s="239" t="s">
        <v>154</v>
      </c>
      <c r="AU244" s="239" t="s">
        <v>152</v>
      </c>
      <c r="AV244" s="13" t="s">
        <v>89</v>
      </c>
      <c r="AW244" s="13" t="s">
        <v>33</v>
      </c>
      <c r="AX244" s="13" t="s">
        <v>87</v>
      </c>
      <c r="AY244" s="239" t="s">
        <v>143</v>
      </c>
    </row>
    <row r="245" spans="1:65" s="2" customFormat="1" ht="21.75" customHeight="1">
      <c r="A245" s="36"/>
      <c r="B245" s="37"/>
      <c r="C245" s="215" t="s">
        <v>359</v>
      </c>
      <c r="D245" s="215" t="s">
        <v>147</v>
      </c>
      <c r="E245" s="216" t="s">
        <v>360</v>
      </c>
      <c r="F245" s="217" t="s">
        <v>361</v>
      </c>
      <c r="G245" s="218" t="s">
        <v>171</v>
      </c>
      <c r="H245" s="219">
        <v>86.4</v>
      </c>
      <c r="I245" s="220"/>
      <c r="J245" s="221">
        <f>ROUND(I245*H245,2)</f>
        <v>0</v>
      </c>
      <c r="K245" s="222"/>
      <c r="L245" s="39"/>
      <c r="M245" s="223" t="s">
        <v>1</v>
      </c>
      <c r="N245" s="224" t="s">
        <v>44</v>
      </c>
      <c r="O245" s="73"/>
      <c r="P245" s="225">
        <f>O245*H245</f>
        <v>0</v>
      </c>
      <c r="Q245" s="225">
        <v>0.1295</v>
      </c>
      <c r="R245" s="225">
        <f>Q245*H245</f>
        <v>11.188800000000001</v>
      </c>
      <c r="S245" s="225">
        <v>0</v>
      </c>
      <c r="T245" s="226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27" t="s">
        <v>151</v>
      </c>
      <c r="AT245" s="227" t="s">
        <v>147</v>
      </c>
      <c r="AU245" s="227" t="s">
        <v>152</v>
      </c>
      <c r="AY245" s="18" t="s">
        <v>143</v>
      </c>
      <c r="BE245" s="114">
        <f>IF(N245="základní",J245,0)</f>
        <v>0</v>
      </c>
      <c r="BF245" s="114">
        <f>IF(N245="snížená",J245,0)</f>
        <v>0</v>
      </c>
      <c r="BG245" s="114">
        <f>IF(N245="zákl. přenesená",J245,0)</f>
        <v>0</v>
      </c>
      <c r="BH245" s="114">
        <f>IF(N245="sníž. přenesená",J245,0)</f>
        <v>0</v>
      </c>
      <c r="BI245" s="114">
        <f>IF(N245="nulová",J245,0)</f>
        <v>0</v>
      </c>
      <c r="BJ245" s="18" t="s">
        <v>87</v>
      </c>
      <c r="BK245" s="114">
        <f>ROUND(I245*H245,2)</f>
        <v>0</v>
      </c>
      <c r="BL245" s="18" t="s">
        <v>151</v>
      </c>
      <c r="BM245" s="227" t="s">
        <v>362</v>
      </c>
    </row>
    <row r="246" spans="1:65" s="13" customFormat="1">
      <c r="B246" s="228"/>
      <c r="C246" s="229"/>
      <c r="D246" s="230" t="s">
        <v>154</v>
      </c>
      <c r="E246" s="231" t="s">
        <v>1</v>
      </c>
      <c r="F246" s="232" t="s">
        <v>363</v>
      </c>
      <c r="G246" s="229"/>
      <c r="H246" s="233">
        <v>86.4</v>
      </c>
      <c r="I246" s="234"/>
      <c r="J246" s="229"/>
      <c r="K246" s="229"/>
      <c r="L246" s="235"/>
      <c r="M246" s="236"/>
      <c r="N246" s="237"/>
      <c r="O246" s="237"/>
      <c r="P246" s="237"/>
      <c r="Q246" s="237"/>
      <c r="R246" s="237"/>
      <c r="S246" s="237"/>
      <c r="T246" s="238"/>
      <c r="AT246" s="239" t="s">
        <v>154</v>
      </c>
      <c r="AU246" s="239" t="s">
        <v>152</v>
      </c>
      <c r="AV246" s="13" t="s">
        <v>89</v>
      </c>
      <c r="AW246" s="13" t="s">
        <v>33</v>
      </c>
      <c r="AX246" s="13" t="s">
        <v>87</v>
      </c>
      <c r="AY246" s="239" t="s">
        <v>143</v>
      </c>
    </row>
    <row r="247" spans="1:65" s="2" customFormat="1" ht="16.5" customHeight="1">
      <c r="A247" s="36"/>
      <c r="B247" s="37"/>
      <c r="C247" s="261" t="s">
        <v>364</v>
      </c>
      <c r="D247" s="261" t="s">
        <v>195</v>
      </c>
      <c r="E247" s="262" t="s">
        <v>365</v>
      </c>
      <c r="F247" s="263" t="s">
        <v>366</v>
      </c>
      <c r="G247" s="264" t="s">
        <v>171</v>
      </c>
      <c r="H247" s="265">
        <v>88</v>
      </c>
      <c r="I247" s="266"/>
      <c r="J247" s="267">
        <f>ROUND(I247*H247,2)</f>
        <v>0</v>
      </c>
      <c r="K247" s="268"/>
      <c r="L247" s="269"/>
      <c r="M247" s="270" t="s">
        <v>1</v>
      </c>
      <c r="N247" s="271" t="s">
        <v>44</v>
      </c>
      <c r="O247" s="73"/>
      <c r="P247" s="225">
        <f>O247*H247</f>
        <v>0</v>
      </c>
      <c r="Q247" s="225">
        <v>3.5999999999999997E-2</v>
      </c>
      <c r="R247" s="225">
        <f>Q247*H247</f>
        <v>3.1679999999999997</v>
      </c>
      <c r="S247" s="225">
        <v>0</v>
      </c>
      <c r="T247" s="22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27" t="s">
        <v>194</v>
      </c>
      <c r="AT247" s="227" t="s">
        <v>195</v>
      </c>
      <c r="AU247" s="227" t="s">
        <v>152</v>
      </c>
      <c r="AY247" s="18" t="s">
        <v>143</v>
      </c>
      <c r="BE247" s="114">
        <f>IF(N247="základní",J247,0)</f>
        <v>0</v>
      </c>
      <c r="BF247" s="114">
        <f>IF(N247="snížená",J247,0)</f>
        <v>0</v>
      </c>
      <c r="BG247" s="114">
        <f>IF(N247="zákl. přenesená",J247,0)</f>
        <v>0</v>
      </c>
      <c r="BH247" s="114">
        <f>IF(N247="sníž. přenesená",J247,0)</f>
        <v>0</v>
      </c>
      <c r="BI247" s="114">
        <f>IF(N247="nulová",J247,0)</f>
        <v>0</v>
      </c>
      <c r="BJ247" s="18" t="s">
        <v>87</v>
      </c>
      <c r="BK247" s="114">
        <f>ROUND(I247*H247,2)</f>
        <v>0</v>
      </c>
      <c r="BL247" s="18" t="s">
        <v>151</v>
      </c>
      <c r="BM247" s="227" t="s">
        <v>367</v>
      </c>
    </row>
    <row r="248" spans="1:65" s="14" customFormat="1">
      <c r="B248" s="240"/>
      <c r="C248" s="241"/>
      <c r="D248" s="230" t="s">
        <v>154</v>
      </c>
      <c r="E248" s="242" t="s">
        <v>1</v>
      </c>
      <c r="F248" s="243" t="s">
        <v>356</v>
      </c>
      <c r="G248" s="241"/>
      <c r="H248" s="242" t="s">
        <v>1</v>
      </c>
      <c r="I248" s="244"/>
      <c r="J248" s="241"/>
      <c r="K248" s="241"/>
      <c r="L248" s="245"/>
      <c r="M248" s="246"/>
      <c r="N248" s="247"/>
      <c r="O248" s="247"/>
      <c r="P248" s="247"/>
      <c r="Q248" s="247"/>
      <c r="R248" s="247"/>
      <c r="S248" s="247"/>
      <c r="T248" s="248"/>
      <c r="AT248" s="249" t="s">
        <v>154</v>
      </c>
      <c r="AU248" s="249" t="s">
        <v>152</v>
      </c>
      <c r="AV248" s="14" t="s">
        <v>87</v>
      </c>
      <c r="AW248" s="14" t="s">
        <v>33</v>
      </c>
      <c r="AX248" s="14" t="s">
        <v>79</v>
      </c>
      <c r="AY248" s="249" t="s">
        <v>143</v>
      </c>
    </row>
    <row r="249" spans="1:65" s="13" customFormat="1">
      <c r="B249" s="228"/>
      <c r="C249" s="229"/>
      <c r="D249" s="230" t="s">
        <v>154</v>
      </c>
      <c r="E249" s="231" t="s">
        <v>1</v>
      </c>
      <c r="F249" s="232" t="s">
        <v>368</v>
      </c>
      <c r="G249" s="229"/>
      <c r="H249" s="233">
        <v>87.263999999999996</v>
      </c>
      <c r="I249" s="234"/>
      <c r="J249" s="229"/>
      <c r="K249" s="229"/>
      <c r="L249" s="235"/>
      <c r="M249" s="236"/>
      <c r="N249" s="237"/>
      <c r="O249" s="237"/>
      <c r="P249" s="237"/>
      <c r="Q249" s="237"/>
      <c r="R249" s="237"/>
      <c r="S249" s="237"/>
      <c r="T249" s="238"/>
      <c r="AT249" s="239" t="s">
        <v>154</v>
      </c>
      <c r="AU249" s="239" t="s">
        <v>152</v>
      </c>
      <c r="AV249" s="13" t="s">
        <v>89</v>
      </c>
      <c r="AW249" s="13" t="s">
        <v>33</v>
      </c>
      <c r="AX249" s="13" t="s">
        <v>79</v>
      </c>
      <c r="AY249" s="239" t="s">
        <v>143</v>
      </c>
    </row>
    <row r="250" spans="1:65" s="13" customFormat="1">
      <c r="B250" s="228"/>
      <c r="C250" s="229"/>
      <c r="D250" s="230" t="s">
        <v>154</v>
      </c>
      <c r="E250" s="231" t="s">
        <v>1</v>
      </c>
      <c r="F250" s="232" t="s">
        <v>369</v>
      </c>
      <c r="G250" s="229"/>
      <c r="H250" s="233">
        <v>88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AT250" s="239" t="s">
        <v>154</v>
      </c>
      <c r="AU250" s="239" t="s">
        <v>152</v>
      </c>
      <c r="AV250" s="13" t="s">
        <v>89</v>
      </c>
      <c r="AW250" s="13" t="s">
        <v>33</v>
      </c>
      <c r="AX250" s="13" t="s">
        <v>87</v>
      </c>
      <c r="AY250" s="239" t="s">
        <v>143</v>
      </c>
    </row>
    <row r="251" spans="1:65" s="2" customFormat="1" ht="16.5" customHeight="1">
      <c r="A251" s="36"/>
      <c r="B251" s="37"/>
      <c r="C251" s="215" t="s">
        <v>370</v>
      </c>
      <c r="D251" s="215" t="s">
        <v>147</v>
      </c>
      <c r="E251" s="216" t="s">
        <v>371</v>
      </c>
      <c r="F251" s="217" t="s">
        <v>372</v>
      </c>
      <c r="G251" s="218" t="s">
        <v>171</v>
      </c>
      <c r="H251" s="219">
        <v>74</v>
      </c>
      <c r="I251" s="220"/>
      <c r="J251" s="221">
        <f>ROUND(I251*H251,2)</f>
        <v>0</v>
      </c>
      <c r="K251" s="222"/>
      <c r="L251" s="39"/>
      <c r="M251" s="223" t="s">
        <v>1</v>
      </c>
      <c r="N251" s="224" t="s">
        <v>44</v>
      </c>
      <c r="O251" s="73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27" t="s">
        <v>151</v>
      </c>
      <c r="AT251" s="227" t="s">
        <v>147</v>
      </c>
      <c r="AU251" s="227" t="s">
        <v>152</v>
      </c>
      <c r="AY251" s="18" t="s">
        <v>143</v>
      </c>
      <c r="BE251" s="114">
        <f>IF(N251="základní",J251,0)</f>
        <v>0</v>
      </c>
      <c r="BF251" s="114">
        <f>IF(N251="snížená",J251,0)</f>
        <v>0</v>
      </c>
      <c r="BG251" s="114">
        <f>IF(N251="zákl. přenesená",J251,0)</f>
        <v>0</v>
      </c>
      <c r="BH251" s="114">
        <f>IF(N251="sníž. přenesená",J251,0)</f>
        <v>0</v>
      </c>
      <c r="BI251" s="114">
        <f>IF(N251="nulová",J251,0)</f>
        <v>0</v>
      </c>
      <c r="BJ251" s="18" t="s">
        <v>87</v>
      </c>
      <c r="BK251" s="114">
        <f>ROUND(I251*H251,2)</f>
        <v>0</v>
      </c>
      <c r="BL251" s="18" t="s">
        <v>151</v>
      </c>
      <c r="BM251" s="227" t="s">
        <v>373</v>
      </c>
    </row>
    <row r="252" spans="1:65" s="2" customFormat="1" ht="21.75" customHeight="1">
      <c r="A252" s="36"/>
      <c r="B252" s="37"/>
      <c r="C252" s="215" t="s">
        <v>374</v>
      </c>
      <c r="D252" s="215" t="s">
        <v>147</v>
      </c>
      <c r="E252" s="216" t="s">
        <v>375</v>
      </c>
      <c r="F252" s="217" t="s">
        <v>376</v>
      </c>
      <c r="G252" s="218" t="s">
        <v>171</v>
      </c>
      <c r="H252" s="219">
        <v>17.100000000000001</v>
      </c>
      <c r="I252" s="220"/>
      <c r="J252" s="221">
        <f>ROUND(I252*H252,2)</f>
        <v>0</v>
      </c>
      <c r="K252" s="222"/>
      <c r="L252" s="39"/>
      <c r="M252" s="223" t="s">
        <v>1</v>
      </c>
      <c r="N252" s="224" t="s">
        <v>44</v>
      </c>
      <c r="O252" s="73"/>
      <c r="P252" s="225">
        <f>O252*H252</f>
        <v>0</v>
      </c>
      <c r="Q252" s="225">
        <v>0</v>
      </c>
      <c r="R252" s="225">
        <f>Q252*H252</f>
        <v>0</v>
      </c>
      <c r="S252" s="225">
        <v>0</v>
      </c>
      <c r="T252" s="22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27" t="s">
        <v>151</v>
      </c>
      <c r="AT252" s="227" t="s">
        <v>147</v>
      </c>
      <c r="AU252" s="227" t="s">
        <v>152</v>
      </c>
      <c r="AY252" s="18" t="s">
        <v>143</v>
      </c>
      <c r="BE252" s="114">
        <f>IF(N252="základní",J252,0)</f>
        <v>0</v>
      </c>
      <c r="BF252" s="114">
        <f>IF(N252="snížená",J252,0)</f>
        <v>0</v>
      </c>
      <c r="BG252" s="114">
        <f>IF(N252="zákl. přenesená",J252,0)</f>
        <v>0</v>
      </c>
      <c r="BH252" s="114">
        <f>IF(N252="sníž. přenesená",J252,0)</f>
        <v>0</v>
      </c>
      <c r="BI252" s="114">
        <f>IF(N252="nulová",J252,0)</f>
        <v>0</v>
      </c>
      <c r="BJ252" s="18" t="s">
        <v>87</v>
      </c>
      <c r="BK252" s="114">
        <f>ROUND(I252*H252,2)</f>
        <v>0</v>
      </c>
      <c r="BL252" s="18" t="s">
        <v>151</v>
      </c>
      <c r="BM252" s="227" t="s">
        <v>377</v>
      </c>
    </row>
    <row r="253" spans="1:65" s="12" customFormat="1" ht="20.85" customHeight="1">
      <c r="B253" s="199"/>
      <c r="C253" s="200"/>
      <c r="D253" s="201" t="s">
        <v>78</v>
      </c>
      <c r="E253" s="213" t="s">
        <v>378</v>
      </c>
      <c r="F253" s="213" t="s">
        <v>379</v>
      </c>
      <c r="G253" s="200"/>
      <c r="H253" s="200"/>
      <c r="I253" s="203"/>
      <c r="J253" s="214">
        <f>BK253</f>
        <v>0</v>
      </c>
      <c r="K253" s="200"/>
      <c r="L253" s="205"/>
      <c r="M253" s="206"/>
      <c r="N253" s="207"/>
      <c r="O253" s="207"/>
      <c r="P253" s="208">
        <f>P254</f>
        <v>0</v>
      </c>
      <c r="Q253" s="207"/>
      <c r="R253" s="208">
        <f>R254</f>
        <v>0</v>
      </c>
      <c r="S253" s="207"/>
      <c r="T253" s="209">
        <f>T254</f>
        <v>2.3450000000000002</v>
      </c>
      <c r="AR253" s="210" t="s">
        <v>87</v>
      </c>
      <c r="AT253" s="211" t="s">
        <v>78</v>
      </c>
      <c r="AU253" s="211" t="s">
        <v>89</v>
      </c>
      <c r="AY253" s="210" t="s">
        <v>143</v>
      </c>
      <c r="BK253" s="212">
        <f>BK254</f>
        <v>0</v>
      </c>
    </row>
    <row r="254" spans="1:65" s="2" customFormat="1" ht="21.75" customHeight="1">
      <c r="A254" s="36"/>
      <c r="B254" s="37"/>
      <c r="C254" s="215" t="s">
        <v>380</v>
      </c>
      <c r="D254" s="215" t="s">
        <v>147</v>
      </c>
      <c r="E254" s="216" t="s">
        <v>381</v>
      </c>
      <c r="F254" s="217" t="s">
        <v>382</v>
      </c>
      <c r="G254" s="218" t="s">
        <v>171</v>
      </c>
      <c r="H254" s="219">
        <v>67</v>
      </c>
      <c r="I254" s="220"/>
      <c r="J254" s="221">
        <f>ROUND(I254*H254,2)</f>
        <v>0</v>
      </c>
      <c r="K254" s="222"/>
      <c r="L254" s="39"/>
      <c r="M254" s="223" t="s">
        <v>1</v>
      </c>
      <c r="N254" s="224" t="s">
        <v>44</v>
      </c>
      <c r="O254" s="73"/>
      <c r="P254" s="225">
        <f>O254*H254</f>
        <v>0</v>
      </c>
      <c r="Q254" s="225">
        <v>0</v>
      </c>
      <c r="R254" s="225">
        <f>Q254*H254</f>
        <v>0</v>
      </c>
      <c r="S254" s="225">
        <v>3.5000000000000003E-2</v>
      </c>
      <c r="T254" s="226">
        <f>S254*H254</f>
        <v>2.3450000000000002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27" t="s">
        <v>151</v>
      </c>
      <c r="AT254" s="227" t="s">
        <v>147</v>
      </c>
      <c r="AU254" s="227" t="s">
        <v>152</v>
      </c>
      <c r="AY254" s="18" t="s">
        <v>143</v>
      </c>
      <c r="BE254" s="114">
        <f>IF(N254="základní",J254,0)</f>
        <v>0</v>
      </c>
      <c r="BF254" s="114">
        <f>IF(N254="snížená",J254,0)</f>
        <v>0</v>
      </c>
      <c r="BG254" s="114">
        <f>IF(N254="zákl. přenesená",J254,0)</f>
        <v>0</v>
      </c>
      <c r="BH254" s="114">
        <f>IF(N254="sníž. přenesená",J254,0)</f>
        <v>0</v>
      </c>
      <c r="BI254" s="114">
        <f>IF(N254="nulová",J254,0)</f>
        <v>0</v>
      </c>
      <c r="BJ254" s="18" t="s">
        <v>87</v>
      </c>
      <c r="BK254" s="114">
        <f>ROUND(I254*H254,2)</f>
        <v>0</v>
      </c>
      <c r="BL254" s="18" t="s">
        <v>151</v>
      </c>
      <c r="BM254" s="227" t="s">
        <v>383</v>
      </c>
    </row>
    <row r="255" spans="1:65" s="12" customFormat="1" ht="20.85" customHeight="1">
      <c r="B255" s="199"/>
      <c r="C255" s="200"/>
      <c r="D255" s="201" t="s">
        <v>78</v>
      </c>
      <c r="E255" s="213" t="s">
        <v>384</v>
      </c>
      <c r="F255" s="213" t="s">
        <v>385</v>
      </c>
      <c r="G255" s="200"/>
      <c r="H255" s="200"/>
      <c r="I255" s="203"/>
      <c r="J255" s="214">
        <f>BK255</f>
        <v>0</v>
      </c>
      <c r="K255" s="200"/>
      <c r="L255" s="205"/>
      <c r="M255" s="206"/>
      <c r="N255" s="207"/>
      <c r="O255" s="207"/>
      <c r="P255" s="208">
        <f>SUM(P256:P275)</f>
        <v>0</v>
      </c>
      <c r="Q255" s="207"/>
      <c r="R255" s="208">
        <f>SUM(R256:R275)</f>
        <v>0</v>
      </c>
      <c r="S255" s="207"/>
      <c r="T255" s="209">
        <f>SUM(T256:T275)</f>
        <v>0</v>
      </c>
      <c r="AR255" s="210" t="s">
        <v>87</v>
      </c>
      <c r="AT255" s="211" t="s">
        <v>78</v>
      </c>
      <c r="AU255" s="211" t="s">
        <v>89</v>
      </c>
      <c r="AY255" s="210" t="s">
        <v>143</v>
      </c>
      <c r="BK255" s="212">
        <f>SUM(BK256:BK275)</f>
        <v>0</v>
      </c>
    </row>
    <row r="256" spans="1:65" s="2" customFormat="1" ht="16.5" customHeight="1">
      <c r="A256" s="36"/>
      <c r="B256" s="37"/>
      <c r="C256" s="215" t="s">
        <v>386</v>
      </c>
      <c r="D256" s="215" t="s">
        <v>147</v>
      </c>
      <c r="E256" s="216" t="s">
        <v>387</v>
      </c>
      <c r="F256" s="217" t="s">
        <v>388</v>
      </c>
      <c r="G256" s="218" t="s">
        <v>198</v>
      </c>
      <c r="H256" s="219">
        <v>39.012999999999998</v>
      </c>
      <c r="I256" s="220"/>
      <c r="J256" s="221">
        <f>ROUND(I256*H256,2)</f>
        <v>0</v>
      </c>
      <c r="K256" s="222"/>
      <c r="L256" s="39"/>
      <c r="M256" s="223" t="s">
        <v>1</v>
      </c>
      <c r="N256" s="224" t="s">
        <v>44</v>
      </c>
      <c r="O256" s="73"/>
      <c r="P256" s="225">
        <f>O256*H256</f>
        <v>0</v>
      </c>
      <c r="Q256" s="225">
        <v>0</v>
      </c>
      <c r="R256" s="225">
        <f>Q256*H256</f>
        <v>0</v>
      </c>
      <c r="S256" s="225">
        <v>0</v>
      </c>
      <c r="T256" s="22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27" t="s">
        <v>151</v>
      </c>
      <c r="AT256" s="227" t="s">
        <v>147</v>
      </c>
      <c r="AU256" s="227" t="s">
        <v>152</v>
      </c>
      <c r="AY256" s="18" t="s">
        <v>143</v>
      </c>
      <c r="BE256" s="114">
        <f>IF(N256="základní",J256,0)</f>
        <v>0</v>
      </c>
      <c r="BF256" s="114">
        <f>IF(N256="snížená",J256,0)</f>
        <v>0</v>
      </c>
      <c r="BG256" s="114">
        <f>IF(N256="zákl. přenesená",J256,0)</f>
        <v>0</v>
      </c>
      <c r="BH256" s="114">
        <f>IF(N256="sníž. přenesená",J256,0)</f>
        <v>0</v>
      </c>
      <c r="BI256" s="114">
        <f>IF(N256="nulová",J256,0)</f>
        <v>0</v>
      </c>
      <c r="BJ256" s="18" t="s">
        <v>87</v>
      </c>
      <c r="BK256" s="114">
        <f>ROUND(I256*H256,2)</f>
        <v>0</v>
      </c>
      <c r="BL256" s="18" t="s">
        <v>151</v>
      </c>
      <c r="BM256" s="227" t="s">
        <v>389</v>
      </c>
    </row>
    <row r="257" spans="1:65" s="13" customFormat="1">
      <c r="B257" s="228"/>
      <c r="C257" s="229"/>
      <c r="D257" s="230" t="s">
        <v>154</v>
      </c>
      <c r="E257" s="231" t="s">
        <v>1</v>
      </c>
      <c r="F257" s="232" t="s">
        <v>390</v>
      </c>
      <c r="G257" s="229"/>
      <c r="H257" s="233">
        <v>7.9379999999999997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AT257" s="239" t="s">
        <v>154</v>
      </c>
      <c r="AU257" s="239" t="s">
        <v>152</v>
      </c>
      <c r="AV257" s="13" t="s">
        <v>89</v>
      </c>
      <c r="AW257" s="13" t="s">
        <v>33</v>
      </c>
      <c r="AX257" s="13" t="s">
        <v>79</v>
      </c>
      <c r="AY257" s="239" t="s">
        <v>143</v>
      </c>
    </row>
    <row r="258" spans="1:65" s="13" customFormat="1">
      <c r="B258" s="228"/>
      <c r="C258" s="229"/>
      <c r="D258" s="230" t="s">
        <v>154</v>
      </c>
      <c r="E258" s="231" t="s">
        <v>1</v>
      </c>
      <c r="F258" s="232" t="s">
        <v>391</v>
      </c>
      <c r="G258" s="229"/>
      <c r="H258" s="233">
        <v>31.074999999999999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AT258" s="239" t="s">
        <v>154</v>
      </c>
      <c r="AU258" s="239" t="s">
        <v>152</v>
      </c>
      <c r="AV258" s="13" t="s">
        <v>89</v>
      </c>
      <c r="AW258" s="13" t="s">
        <v>33</v>
      </c>
      <c r="AX258" s="13" t="s">
        <v>79</v>
      </c>
      <c r="AY258" s="239" t="s">
        <v>143</v>
      </c>
    </row>
    <row r="259" spans="1:65" s="15" customFormat="1">
      <c r="B259" s="250"/>
      <c r="C259" s="251"/>
      <c r="D259" s="230" t="s">
        <v>154</v>
      </c>
      <c r="E259" s="252" t="s">
        <v>1</v>
      </c>
      <c r="F259" s="253" t="s">
        <v>187</v>
      </c>
      <c r="G259" s="251"/>
      <c r="H259" s="254">
        <v>39.012999999999998</v>
      </c>
      <c r="I259" s="255"/>
      <c r="J259" s="251"/>
      <c r="K259" s="251"/>
      <c r="L259" s="256"/>
      <c r="M259" s="257"/>
      <c r="N259" s="258"/>
      <c r="O259" s="258"/>
      <c r="P259" s="258"/>
      <c r="Q259" s="258"/>
      <c r="R259" s="258"/>
      <c r="S259" s="258"/>
      <c r="T259" s="259"/>
      <c r="AT259" s="260" t="s">
        <v>154</v>
      </c>
      <c r="AU259" s="260" t="s">
        <v>152</v>
      </c>
      <c r="AV259" s="15" t="s">
        <v>151</v>
      </c>
      <c r="AW259" s="15" t="s">
        <v>33</v>
      </c>
      <c r="AX259" s="15" t="s">
        <v>87</v>
      </c>
      <c r="AY259" s="260" t="s">
        <v>143</v>
      </c>
    </row>
    <row r="260" spans="1:65" s="2" customFormat="1" ht="21.75" customHeight="1">
      <c r="A260" s="36"/>
      <c r="B260" s="37"/>
      <c r="C260" s="215" t="s">
        <v>392</v>
      </c>
      <c r="D260" s="215" t="s">
        <v>147</v>
      </c>
      <c r="E260" s="216" t="s">
        <v>393</v>
      </c>
      <c r="F260" s="217" t="s">
        <v>394</v>
      </c>
      <c r="G260" s="218" t="s">
        <v>198</v>
      </c>
      <c r="H260" s="219">
        <v>156.05199999999999</v>
      </c>
      <c r="I260" s="220"/>
      <c r="J260" s="221">
        <f>ROUND(I260*H260,2)</f>
        <v>0</v>
      </c>
      <c r="K260" s="222"/>
      <c r="L260" s="39"/>
      <c r="M260" s="223" t="s">
        <v>1</v>
      </c>
      <c r="N260" s="224" t="s">
        <v>44</v>
      </c>
      <c r="O260" s="73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27" t="s">
        <v>151</v>
      </c>
      <c r="AT260" s="227" t="s">
        <v>147</v>
      </c>
      <c r="AU260" s="227" t="s">
        <v>152</v>
      </c>
      <c r="AY260" s="18" t="s">
        <v>143</v>
      </c>
      <c r="BE260" s="114">
        <f>IF(N260="základní",J260,0)</f>
        <v>0</v>
      </c>
      <c r="BF260" s="114">
        <f>IF(N260="snížená",J260,0)</f>
        <v>0</v>
      </c>
      <c r="BG260" s="114">
        <f>IF(N260="zákl. přenesená",J260,0)</f>
        <v>0</v>
      </c>
      <c r="BH260" s="114">
        <f>IF(N260="sníž. přenesená",J260,0)</f>
        <v>0</v>
      </c>
      <c r="BI260" s="114">
        <f>IF(N260="nulová",J260,0)</f>
        <v>0</v>
      </c>
      <c r="BJ260" s="18" t="s">
        <v>87</v>
      </c>
      <c r="BK260" s="114">
        <f>ROUND(I260*H260,2)</f>
        <v>0</v>
      </c>
      <c r="BL260" s="18" t="s">
        <v>151</v>
      </c>
      <c r="BM260" s="227" t="s">
        <v>395</v>
      </c>
    </row>
    <row r="261" spans="1:65" s="14" customFormat="1">
      <c r="B261" s="240"/>
      <c r="C261" s="241"/>
      <c r="D261" s="230" t="s">
        <v>154</v>
      </c>
      <c r="E261" s="242" t="s">
        <v>1</v>
      </c>
      <c r="F261" s="243" t="s">
        <v>396</v>
      </c>
      <c r="G261" s="241"/>
      <c r="H261" s="242" t="s">
        <v>1</v>
      </c>
      <c r="I261" s="244"/>
      <c r="J261" s="241"/>
      <c r="K261" s="241"/>
      <c r="L261" s="245"/>
      <c r="M261" s="246"/>
      <c r="N261" s="247"/>
      <c r="O261" s="247"/>
      <c r="P261" s="247"/>
      <c r="Q261" s="247"/>
      <c r="R261" s="247"/>
      <c r="S261" s="247"/>
      <c r="T261" s="248"/>
      <c r="AT261" s="249" t="s">
        <v>154</v>
      </c>
      <c r="AU261" s="249" t="s">
        <v>152</v>
      </c>
      <c r="AV261" s="14" t="s">
        <v>87</v>
      </c>
      <c r="AW261" s="14" t="s">
        <v>33</v>
      </c>
      <c r="AX261" s="14" t="s">
        <v>79</v>
      </c>
      <c r="AY261" s="249" t="s">
        <v>143</v>
      </c>
    </row>
    <row r="262" spans="1:65" s="13" customFormat="1">
      <c r="B262" s="228"/>
      <c r="C262" s="229"/>
      <c r="D262" s="230" t="s">
        <v>154</v>
      </c>
      <c r="E262" s="231" t="s">
        <v>1</v>
      </c>
      <c r="F262" s="232" t="s">
        <v>397</v>
      </c>
      <c r="G262" s="229"/>
      <c r="H262" s="233">
        <v>156.05199999999999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AT262" s="239" t="s">
        <v>154</v>
      </c>
      <c r="AU262" s="239" t="s">
        <v>152</v>
      </c>
      <c r="AV262" s="13" t="s">
        <v>89</v>
      </c>
      <c r="AW262" s="13" t="s">
        <v>33</v>
      </c>
      <c r="AX262" s="13" t="s">
        <v>87</v>
      </c>
      <c r="AY262" s="239" t="s">
        <v>143</v>
      </c>
    </row>
    <row r="263" spans="1:65" s="2" customFormat="1" ht="16.5" customHeight="1">
      <c r="A263" s="36"/>
      <c r="B263" s="37"/>
      <c r="C263" s="215" t="s">
        <v>398</v>
      </c>
      <c r="D263" s="215" t="s">
        <v>147</v>
      </c>
      <c r="E263" s="216" t="s">
        <v>399</v>
      </c>
      <c r="F263" s="217" t="s">
        <v>400</v>
      </c>
      <c r="G263" s="218" t="s">
        <v>198</v>
      </c>
      <c r="H263" s="219">
        <v>10.705</v>
      </c>
      <c r="I263" s="220"/>
      <c r="J263" s="221">
        <f>ROUND(I263*H263,2)</f>
        <v>0</v>
      </c>
      <c r="K263" s="222"/>
      <c r="L263" s="39"/>
      <c r="M263" s="223" t="s">
        <v>1</v>
      </c>
      <c r="N263" s="224" t="s">
        <v>44</v>
      </c>
      <c r="O263" s="73"/>
      <c r="P263" s="225">
        <f>O263*H263</f>
        <v>0</v>
      </c>
      <c r="Q263" s="225">
        <v>0</v>
      </c>
      <c r="R263" s="225">
        <f>Q263*H263</f>
        <v>0</v>
      </c>
      <c r="S263" s="225">
        <v>0</v>
      </c>
      <c r="T263" s="22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27" t="s">
        <v>151</v>
      </c>
      <c r="AT263" s="227" t="s">
        <v>147</v>
      </c>
      <c r="AU263" s="227" t="s">
        <v>152</v>
      </c>
      <c r="AY263" s="18" t="s">
        <v>143</v>
      </c>
      <c r="BE263" s="114">
        <f>IF(N263="základní",J263,0)</f>
        <v>0</v>
      </c>
      <c r="BF263" s="114">
        <f>IF(N263="snížená",J263,0)</f>
        <v>0</v>
      </c>
      <c r="BG263" s="114">
        <f>IF(N263="zákl. přenesená",J263,0)</f>
        <v>0</v>
      </c>
      <c r="BH263" s="114">
        <f>IF(N263="sníž. přenesená",J263,0)</f>
        <v>0</v>
      </c>
      <c r="BI263" s="114">
        <f>IF(N263="nulová",J263,0)</f>
        <v>0</v>
      </c>
      <c r="BJ263" s="18" t="s">
        <v>87</v>
      </c>
      <c r="BK263" s="114">
        <f>ROUND(I263*H263,2)</f>
        <v>0</v>
      </c>
      <c r="BL263" s="18" t="s">
        <v>151</v>
      </c>
      <c r="BM263" s="227" t="s">
        <v>401</v>
      </c>
    </row>
    <row r="264" spans="1:65" s="13" customFormat="1">
      <c r="B264" s="228"/>
      <c r="C264" s="229"/>
      <c r="D264" s="230" t="s">
        <v>154</v>
      </c>
      <c r="E264" s="231" t="s">
        <v>1</v>
      </c>
      <c r="F264" s="232" t="s">
        <v>402</v>
      </c>
      <c r="G264" s="229"/>
      <c r="H264" s="233">
        <v>7.585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AT264" s="239" t="s">
        <v>154</v>
      </c>
      <c r="AU264" s="239" t="s">
        <v>152</v>
      </c>
      <c r="AV264" s="13" t="s">
        <v>89</v>
      </c>
      <c r="AW264" s="13" t="s">
        <v>33</v>
      </c>
      <c r="AX264" s="13" t="s">
        <v>79</v>
      </c>
      <c r="AY264" s="239" t="s">
        <v>143</v>
      </c>
    </row>
    <row r="265" spans="1:65" s="13" customFormat="1">
      <c r="B265" s="228"/>
      <c r="C265" s="229"/>
      <c r="D265" s="230" t="s">
        <v>154</v>
      </c>
      <c r="E265" s="231" t="s">
        <v>1</v>
      </c>
      <c r="F265" s="232" t="s">
        <v>403</v>
      </c>
      <c r="G265" s="229"/>
      <c r="H265" s="233">
        <v>3.12</v>
      </c>
      <c r="I265" s="234"/>
      <c r="J265" s="229"/>
      <c r="K265" s="229"/>
      <c r="L265" s="235"/>
      <c r="M265" s="236"/>
      <c r="N265" s="237"/>
      <c r="O265" s="237"/>
      <c r="P265" s="237"/>
      <c r="Q265" s="237"/>
      <c r="R265" s="237"/>
      <c r="S265" s="237"/>
      <c r="T265" s="238"/>
      <c r="AT265" s="239" t="s">
        <v>154</v>
      </c>
      <c r="AU265" s="239" t="s">
        <v>152</v>
      </c>
      <c r="AV265" s="13" t="s">
        <v>89</v>
      </c>
      <c r="AW265" s="13" t="s">
        <v>33</v>
      </c>
      <c r="AX265" s="13" t="s">
        <v>79</v>
      </c>
      <c r="AY265" s="239" t="s">
        <v>143</v>
      </c>
    </row>
    <row r="266" spans="1:65" s="15" customFormat="1">
      <c r="B266" s="250"/>
      <c r="C266" s="251"/>
      <c r="D266" s="230" t="s">
        <v>154</v>
      </c>
      <c r="E266" s="252" t="s">
        <v>1</v>
      </c>
      <c r="F266" s="253" t="s">
        <v>187</v>
      </c>
      <c r="G266" s="251"/>
      <c r="H266" s="254">
        <v>10.705</v>
      </c>
      <c r="I266" s="255"/>
      <c r="J266" s="251"/>
      <c r="K266" s="251"/>
      <c r="L266" s="256"/>
      <c r="M266" s="257"/>
      <c r="N266" s="258"/>
      <c r="O266" s="258"/>
      <c r="P266" s="258"/>
      <c r="Q266" s="258"/>
      <c r="R266" s="258"/>
      <c r="S266" s="258"/>
      <c r="T266" s="259"/>
      <c r="AT266" s="260" t="s">
        <v>154</v>
      </c>
      <c r="AU266" s="260" t="s">
        <v>152</v>
      </c>
      <c r="AV266" s="15" t="s">
        <v>151</v>
      </c>
      <c r="AW266" s="15" t="s">
        <v>33</v>
      </c>
      <c r="AX266" s="15" t="s">
        <v>87</v>
      </c>
      <c r="AY266" s="260" t="s">
        <v>143</v>
      </c>
    </row>
    <row r="267" spans="1:65" s="2" customFormat="1" ht="21.75" customHeight="1">
      <c r="A267" s="36"/>
      <c r="B267" s="37"/>
      <c r="C267" s="215" t="s">
        <v>404</v>
      </c>
      <c r="D267" s="215" t="s">
        <v>147</v>
      </c>
      <c r="E267" s="216" t="s">
        <v>405</v>
      </c>
      <c r="F267" s="217" t="s">
        <v>406</v>
      </c>
      <c r="G267" s="218" t="s">
        <v>198</v>
      </c>
      <c r="H267" s="219">
        <v>96.344999999999999</v>
      </c>
      <c r="I267" s="220"/>
      <c r="J267" s="221">
        <f>ROUND(I267*H267,2)</f>
        <v>0</v>
      </c>
      <c r="K267" s="222"/>
      <c r="L267" s="39"/>
      <c r="M267" s="223" t="s">
        <v>1</v>
      </c>
      <c r="N267" s="224" t="s">
        <v>44</v>
      </c>
      <c r="O267" s="73"/>
      <c r="P267" s="225">
        <f>O267*H267</f>
        <v>0</v>
      </c>
      <c r="Q267" s="225">
        <v>0</v>
      </c>
      <c r="R267" s="225">
        <f>Q267*H267</f>
        <v>0</v>
      </c>
      <c r="S267" s="225">
        <v>0</v>
      </c>
      <c r="T267" s="22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27" t="s">
        <v>151</v>
      </c>
      <c r="AT267" s="227" t="s">
        <v>147</v>
      </c>
      <c r="AU267" s="227" t="s">
        <v>152</v>
      </c>
      <c r="AY267" s="18" t="s">
        <v>143</v>
      </c>
      <c r="BE267" s="114">
        <f>IF(N267="základní",J267,0)</f>
        <v>0</v>
      </c>
      <c r="BF267" s="114">
        <f>IF(N267="snížená",J267,0)</f>
        <v>0</v>
      </c>
      <c r="BG267" s="114">
        <f>IF(N267="zákl. přenesená",J267,0)</f>
        <v>0</v>
      </c>
      <c r="BH267" s="114">
        <f>IF(N267="sníž. přenesená",J267,0)</f>
        <v>0</v>
      </c>
      <c r="BI267" s="114">
        <f>IF(N267="nulová",J267,0)</f>
        <v>0</v>
      </c>
      <c r="BJ267" s="18" t="s">
        <v>87</v>
      </c>
      <c r="BK267" s="114">
        <f>ROUND(I267*H267,2)</f>
        <v>0</v>
      </c>
      <c r="BL267" s="18" t="s">
        <v>151</v>
      </c>
      <c r="BM267" s="227" t="s">
        <v>407</v>
      </c>
    </row>
    <row r="268" spans="1:65" s="14" customFormat="1">
      <c r="B268" s="240"/>
      <c r="C268" s="241"/>
      <c r="D268" s="230" t="s">
        <v>154</v>
      </c>
      <c r="E268" s="242" t="s">
        <v>1</v>
      </c>
      <c r="F268" s="243" t="s">
        <v>408</v>
      </c>
      <c r="G268" s="241"/>
      <c r="H268" s="242" t="s">
        <v>1</v>
      </c>
      <c r="I268" s="244"/>
      <c r="J268" s="241"/>
      <c r="K268" s="241"/>
      <c r="L268" s="245"/>
      <c r="M268" s="246"/>
      <c r="N268" s="247"/>
      <c r="O268" s="247"/>
      <c r="P268" s="247"/>
      <c r="Q268" s="247"/>
      <c r="R268" s="247"/>
      <c r="S268" s="247"/>
      <c r="T268" s="248"/>
      <c r="AT268" s="249" t="s">
        <v>154</v>
      </c>
      <c r="AU268" s="249" t="s">
        <v>152</v>
      </c>
      <c r="AV268" s="14" t="s">
        <v>87</v>
      </c>
      <c r="AW268" s="14" t="s">
        <v>33</v>
      </c>
      <c r="AX268" s="14" t="s">
        <v>79</v>
      </c>
      <c r="AY268" s="249" t="s">
        <v>143</v>
      </c>
    </row>
    <row r="269" spans="1:65" s="13" customFormat="1">
      <c r="B269" s="228"/>
      <c r="C269" s="229"/>
      <c r="D269" s="230" t="s">
        <v>154</v>
      </c>
      <c r="E269" s="231" t="s">
        <v>1</v>
      </c>
      <c r="F269" s="232" t="s">
        <v>409</v>
      </c>
      <c r="G269" s="229"/>
      <c r="H269" s="233">
        <v>96.344999999999999</v>
      </c>
      <c r="I269" s="234"/>
      <c r="J269" s="229"/>
      <c r="K269" s="229"/>
      <c r="L269" s="235"/>
      <c r="M269" s="236"/>
      <c r="N269" s="237"/>
      <c r="O269" s="237"/>
      <c r="P269" s="237"/>
      <c r="Q269" s="237"/>
      <c r="R269" s="237"/>
      <c r="S269" s="237"/>
      <c r="T269" s="238"/>
      <c r="AT269" s="239" t="s">
        <v>154</v>
      </c>
      <c r="AU269" s="239" t="s">
        <v>152</v>
      </c>
      <c r="AV269" s="13" t="s">
        <v>89</v>
      </c>
      <c r="AW269" s="13" t="s">
        <v>33</v>
      </c>
      <c r="AX269" s="13" t="s">
        <v>87</v>
      </c>
      <c r="AY269" s="239" t="s">
        <v>143</v>
      </c>
    </row>
    <row r="270" spans="1:65" s="2" customFormat="1" ht="21.75" customHeight="1">
      <c r="A270" s="36"/>
      <c r="B270" s="37"/>
      <c r="C270" s="215" t="s">
        <v>410</v>
      </c>
      <c r="D270" s="215" t="s">
        <v>147</v>
      </c>
      <c r="E270" s="216" t="s">
        <v>411</v>
      </c>
      <c r="F270" s="217" t="s">
        <v>412</v>
      </c>
      <c r="G270" s="218" t="s">
        <v>198</v>
      </c>
      <c r="H270" s="219">
        <v>7.585</v>
      </c>
      <c r="I270" s="220"/>
      <c r="J270" s="221">
        <f>ROUND(I270*H270,2)</f>
        <v>0</v>
      </c>
      <c r="K270" s="222"/>
      <c r="L270" s="39"/>
      <c r="M270" s="223" t="s">
        <v>1</v>
      </c>
      <c r="N270" s="224" t="s">
        <v>44</v>
      </c>
      <c r="O270" s="73"/>
      <c r="P270" s="225">
        <f>O270*H270</f>
        <v>0</v>
      </c>
      <c r="Q270" s="225">
        <v>0</v>
      </c>
      <c r="R270" s="225">
        <f>Q270*H270</f>
        <v>0</v>
      </c>
      <c r="S270" s="225">
        <v>0</v>
      </c>
      <c r="T270" s="226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27" t="s">
        <v>151</v>
      </c>
      <c r="AT270" s="227" t="s">
        <v>147</v>
      </c>
      <c r="AU270" s="227" t="s">
        <v>152</v>
      </c>
      <c r="AY270" s="18" t="s">
        <v>143</v>
      </c>
      <c r="BE270" s="114">
        <f>IF(N270="základní",J270,0)</f>
        <v>0</v>
      </c>
      <c r="BF270" s="114">
        <f>IF(N270="snížená",J270,0)</f>
        <v>0</v>
      </c>
      <c r="BG270" s="114">
        <f>IF(N270="zákl. přenesená",J270,0)</f>
        <v>0</v>
      </c>
      <c r="BH270" s="114">
        <f>IF(N270="sníž. přenesená",J270,0)</f>
        <v>0</v>
      </c>
      <c r="BI270" s="114">
        <f>IF(N270="nulová",J270,0)</f>
        <v>0</v>
      </c>
      <c r="BJ270" s="18" t="s">
        <v>87</v>
      </c>
      <c r="BK270" s="114">
        <f>ROUND(I270*H270,2)</f>
        <v>0</v>
      </c>
      <c r="BL270" s="18" t="s">
        <v>151</v>
      </c>
      <c r="BM270" s="227" t="s">
        <v>413</v>
      </c>
    </row>
    <row r="271" spans="1:65" s="13" customFormat="1">
      <c r="B271" s="228"/>
      <c r="C271" s="229"/>
      <c r="D271" s="230" t="s">
        <v>154</v>
      </c>
      <c r="E271" s="231" t="s">
        <v>1</v>
      </c>
      <c r="F271" s="232" t="s">
        <v>402</v>
      </c>
      <c r="G271" s="229"/>
      <c r="H271" s="233">
        <v>7.585</v>
      </c>
      <c r="I271" s="234"/>
      <c r="J271" s="229"/>
      <c r="K271" s="229"/>
      <c r="L271" s="235"/>
      <c r="M271" s="236"/>
      <c r="N271" s="237"/>
      <c r="O271" s="237"/>
      <c r="P271" s="237"/>
      <c r="Q271" s="237"/>
      <c r="R271" s="237"/>
      <c r="S271" s="237"/>
      <c r="T271" s="238"/>
      <c r="AT271" s="239" t="s">
        <v>154</v>
      </c>
      <c r="AU271" s="239" t="s">
        <v>152</v>
      </c>
      <c r="AV271" s="13" t="s">
        <v>89</v>
      </c>
      <c r="AW271" s="13" t="s">
        <v>33</v>
      </c>
      <c r="AX271" s="13" t="s">
        <v>87</v>
      </c>
      <c r="AY271" s="239" t="s">
        <v>143</v>
      </c>
    </row>
    <row r="272" spans="1:65" s="2" customFormat="1" ht="21.75" customHeight="1">
      <c r="A272" s="36"/>
      <c r="B272" s="37"/>
      <c r="C272" s="215" t="s">
        <v>414</v>
      </c>
      <c r="D272" s="215" t="s">
        <v>147</v>
      </c>
      <c r="E272" s="216" t="s">
        <v>415</v>
      </c>
      <c r="F272" s="217" t="s">
        <v>416</v>
      </c>
      <c r="G272" s="218" t="s">
        <v>198</v>
      </c>
      <c r="H272" s="219">
        <v>7.9379999999999997</v>
      </c>
      <c r="I272" s="220"/>
      <c r="J272" s="221">
        <f>ROUND(I272*H272,2)</f>
        <v>0</v>
      </c>
      <c r="K272" s="222"/>
      <c r="L272" s="39"/>
      <c r="M272" s="223" t="s">
        <v>1</v>
      </c>
      <c r="N272" s="224" t="s">
        <v>44</v>
      </c>
      <c r="O272" s="73"/>
      <c r="P272" s="225">
        <f>O272*H272</f>
        <v>0</v>
      </c>
      <c r="Q272" s="225">
        <v>0</v>
      </c>
      <c r="R272" s="225">
        <f>Q272*H272</f>
        <v>0</v>
      </c>
      <c r="S272" s="225">
        <v>0</v>
      </c>
      <c r="T272" s="226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27" t="s">
        <v>151</v>
      </c>
      <c r="AT272" s="227" t="s">
        <v>147</v>
      </c>
      <c r="AU272" s="227" t="s">
        <v>152</v>
      </c>
      <c r="AY272" s="18" t="s">
        <v>143</v>
      </c>
      <c r="BE272" s="114">
        <f>IF(N272="základní",J272,0)</f>
        <v>0</v>
      </c>
      <c r="BF272" s="114">
        <f>IF(N272="snížená",J272,0)</f>
        <v>0</v>
      </c>
      <c r="BG272" s="114">
        <f>IF(N272="zákl. přenesená",J272,0)</f>
        <v>0</v>
      </c>
      <c r="BH272" s="114">
        <f>IF(N272="sníž. přenesená",J272,0)</f>
        <v>0</v>
      </c>
      <c r="BI272" s="114">
        <f>IF(N272="nulová",J272,0)</f>
        <v>0</v>
      </c>
      <c r="BJ272" s="18" t="s">
        <v>87</v>
      </c>
      <c r="BK272" s="114">
        <f>ROUND(I272*H272,2)</f>
        <v>0</v>
      </c>
      <c r="BL272" s="18" t="s">
        <v>151</v>
      </c>
      <c r="BM272" s="227" t="s">
        <v>417</v>
      </c>
    </row>
    <row r="273" spans="1:65" s="13" customFormat="1">
      <c r="B273" s="228"/>
      <c r="C273" s="229"/>
      <c r="D273" s="230" t="s">
        <v>154</v>
      </c>
      <c r="E273" s="231" t="s">
        <v>1</v>
      </c>
      <c r="F273" s="232" t="s">
        <v>390</v>
      </c>
      <c r="G273" s="229"/>
      <c r="H273" s="233">
        <v>7.9379999999999997</v>
      </c>
      <c r="I273" s="234"/>
      <c r="J273" s="229"/>
      <c r="K273" s="229"/>
      <c r="L273" s="235"/>
      <c r="M273" s="236"/>
      <c r="N273" s="237"/>
      <c r="O273" s="237"/>
      <c r="P273" s="237"/>
      <c r="Q273" s="237"/>
      <c r="R273" s="237"/>
      <c r="S273" s="237"/>
      <c r="T273" s="238"/>
      <c r="AT273" s="239" t="s">
        <v>154</v>
      </c>
      <c r="AU273" s="239" t="s">
        <v>152</v>
      </c>
      <c r="AV273" s="13" t="s">
        <v>89</v>
      </c>
      <c r="AW273" s="13" t="s">
        <v>33</v>
      </c>
      <c r="AX273" s="13" t="s">
        <v>87</v>
      </c>
      <c r="AY273" s="239" t="s">
        <v>143</v>
      </c>
    </row>
    <row r="274" spans="1:65" s="2" customFormat="1" ht="21.75" customHeight="1">
      <c r="A274" s="36"/>
      <c r="B274" s="37"/>
      <c r="C274" s="215" t="s">
        <v>418</v>
      </c>
      <c r="D274" s="215" t="s">
        <v>147</v>
      </c>
      <c r="E274" s="216" t="s">
        <v>419</v>
      </c>
      <c r="F274" s="217" t="s">
        <v>222</v>
      </c>
      <c r="G274" s="218" t="s">
        <v>198</v>
      </c>
      <c r="H274" s="219">
        <v>31.074999999999999</v>
      </c>
      <c r="I274" s="220"/>
      <c r="J274" s="221">
        <f>ROUND(I274*H274,2)</f>
        <v>0</v>
      </c>
      <c r="K274" s="222"/>
      <c r="L274" s="39"/>
      <c r="M274" s="223" t="s">
        <v>1</v>
      </c>
      <c r="N274" s="224" t="s">
        <v>44</v>
      </c>
      <c r="O274" s="73"/>
      <c r="P274" s="225">
        <f>O274*H274</f>
        <v>0</v>
      </c>
      <c r="Q274" s="225">
        <v>0</v>
      </c>
      <c r="R274" s="225">
        <f>Q274*H274</f>
        <v>0</v>
      </c>
      <c r="S274" s="225">
        <v>0</v>
      </c>
      <c r="T274" s="226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27" t="s">
        <v>151</v>
      </c>
      <c r="AT274" s="227" t="s">
        <v>147</v>
      </c>
      <c r="AU274" s="227" t="s">
        <v>152</v>
      </c>
      <c r="AY274" s="18" t="s">
        <v>143</v>
      </c>
      <c r="BE274" s="114">
        <f>IF(N274="základní",J274,0)</f>
        <v>0</v>
      </c>
      <c r="BF274" s="114">
        <f>IF(N274="snížená",J274,0)</f>
        <v>0</v>
      </c>
      <c r="BG274" s="114">
        <f>IF(N274="zákl. přenesená",J274,0)</f>
        <v>0</v>
      </c>
      <c r="BH274" s="114">
        <f>IF(N274="sníž. přenesená",J274,0)</f>
        <v>0</v>
      </c>
      <c r="BI274" s="114">
        <f>IF(N274="nulová",J274,0)</f>
        <v>0</v>
      </c>
      <c r="BJ274" s="18" t="s">
        <v>87</v>
      </c>
      <c r="BK274" s="114">
        <f>ROUND(I274*H274,2)</f>
        <v>0</v>
      </c>
      <c r="BL274" s="18" t="s">
        <v>151</v>
      </c>
      <c r="BM274" s="227" t="s">
        <v>420</v>
      </c>
    </row>
    <row r="275" spans="1:65" s="13" customFormat="1">
      <c r="B275" s="228"/>
      <c r="C275" s="229"/>
      <c r="D275" s="230" t="s">
        <v>154</v>
      </c>
      <c r="E275" s="231" t="s">
        <v>1</v>
      </c>
      <c r="F275" s="232" t="s">
        <v>391</v>
      </c>
      <c r="G275" s="229"/>
      <c r="H275" s="233">
        <v>31.074999999999999</v>
      </c>
      <c r="I275" s="234"/>
      <c r="J275" s="229"/>
      <c r="K275" s="229"/>
      <c r="L275" s="235"/>
      <c r="M275" s="236"/>
      <c r="N275" s="237"/>
      <c r="O275" s="237"/>
      <c r="P275" s="237"/>
      <c r="Q275" s="237"/>
      <c r="R275" s="237"/>
      <c r="S275" s="237"/>
      <c r="T275" s="238"/>
      <c r="AT275" s="239" t="s">
        <v>154</v>
      </c>
      <c r="AU275" s="239" t="s">
        <v>152</v>
      </c>
      <c r="AV275" s="13" t="s">
        <v>89</v>
      </c>
      <c r="AW275" s="13" t="s">
        <v>33</v>
      </c>
      <c r="AX275" s="13" t="s">
        <v>87</v>
      </c>
      <c r="AY275" s="239" t="s">
        <v>143</v>
      </c>
    </row>
    <row r="276" spans="1:65" s="12" customFormat="1" ht="22.9" customHeight="1">
      <c r="B276" s="199"/>
      <c r="C276" s="200"/>
      <c r="D276" s="201" t="s">
        <v>78</v>
      </c>
      <c r="E276" s="213" t="s">
        <v>421</v>
      </c>
      <c r="F276" s="213" t="s">
        <v>422</v>
      </c>
      <c r="G276" s="200"/>
      <c r="H276" s="200"/>
      <c r="I276" s="203"/>
      <c r="J276" s="214">
        <f>BK276</f>
        <v>0</v>
      </c>
      <c r="K276" s="200"/>
      <c r="L276" s="205"/>
      <c r="M276" s="206"/>
      <c r="N276" s="207"/>
      <c r="O276" s="207"/>
      <c r="P276" s="208">
        <f>P277</f>
        <v>0</v>
      </c>
      <c r="Q276" s="207"/>
      <c r="R276" s="208">
        <f>R277</f>
        <v>0</v>
      </c>
      <c r="S276" s="207"/>
      <c r="T276" s="209">
        <f>T277</f>
        <v>0</v>
      </c>
      <c r="AR276" s="210" t="s">
        <v>87</v>
      </c>
      <c r="AT276" s="211" t="s">
        <v>78</v>
      </c>
      <c r="AU276" s="211" t="s">
        <v>87</v>
      </c>
      <c r="AY276" s="210" t="s">
        <v>143</v>
      </c>
      <c r="BK276" s="212">
        <f>BK277</f>
        <v>0</v>
      </c>
    </row>
    <row r="277" spans="1:65" s="2" customFormat="1" ht="21.75" customHeight="1">
      <c r="A277" s="36"/>
      <c r="B277" s="37"/>
      <c r="C277" s="215" t="s">
        <v>423</v>
      </c>
      <c r="D277" s="215" t="s">
        <v>147</v>
      </c>
      <c r="E277" s="216" t="s">
        <v>424</v>
      </c>
      <c r="F277" s="217" t="s">
        <v>425</v>
      </c>
      <c r="G277" s="218" t="s">
        <v>198</v>
      </c>
      <c r="H277" s="219">
        <v>264.76400000000001</v>
      </c>
      <c r="I277" s="220"/>
      <c r="J277" s="221">
        <f>ROUND(I277*H277,2)</f>
        <v>0</v>
      </c>
      <c r="K277" s="222"/>
      <c r="L277" s="39"/>
      <c r="M277" s="223" t="s">
        <v>1</v>
      </c>
      <c r="N277" s="224" t="s">
        <v>44</v>
      </c>
      <c r="O277" s="73"/>
      <c r="P277" s="225">
        <f>O277*H277</f>
        <v>0</v>
      </c>
      <c r="Q277" s="225">
        <v>0</v>
      </c>
      <c r="R277" s="225">
        <f>Q277*H277</f>
        <v>0</v>
      </c>
      <c r="S277" s="225">
        <v>0</v>
      </c>
      <c r="T277" s="22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27" t="s">
        <v>151</v>
      </c>
      <c r="AT277" s="227" t="s">
        <v>147</v>
      </c>
      <c r="AU277" s="227" t="s">
        <v>89</v>
      </c>
      <c r="AY277" s="18" t="s">
        <v>143</v>
      </c>
      <c r="BE277" s="114">
        <f>IF(N277="základní",J277,0)</f>
        <v>0</v>
      </c>
      <c r="BF277" s="114">
        <f>IF(N277="snížená",J277,0)</f>
        <v>0</v>
      </c>
      <c r="BG277" s="114">
        <f>IF(N277="zákl. přenesená",J277,0)</f>
        <v>0</v>
      </c>
      <c r="BH277" s="114">
        <f>IF(N277="sníž. přenesená",J277,0)</f>
        <v>0</v>
      </c>
      <c r="BI277" s="114">
        <f>IF(N277="nulová",J277,0)</f>
        <v>0</v>
      </c>
      <c r="BJ277" s="18" t="s">
        <v>87</v>
      </c>
      <c r="BK277" s="114">
        <f>ROUND(I277*H277,2)</f>
        <v>0</v>
      </c>
      <c r="BL277" s="18" t="s">
        <v>151</v>
      </c>
      <c r="BM277" s="227" t="s">
        <v>426</v>
      </c>
    </row>
    <row r="278" spans="1:65" s="12" customFormat="1" ht="25.9" customHeight="1">
      <c r="B278" s="199"/>
      <c r="C278" s="200"/>
      <c r="D278" s="201" t="s">
        <v>78</v>
      </c>
      <c r="E278" s="202" t="s">
        <v>427</v>
      </c>
      <c r="F278" s="202" t="s">
        <v>428</v>
      </c>
      <c r="G278" s="200"/>
      <c r="H278" s="200"/>
      <c r="I278" s="203"/>
      <c r="J278" s="204">
        <f>BK278</f>
        <v>0</v>
      </c>
      <c r="K278" s="200"/>
      <c r="L278" s="205"/>
      <c r="M278" s="206"/>
      <c r="N278" s="207"/>
      <c r="O278" s="207"/>
      <c r="P278" s="208">
        <f>SUM(P279:P281)</f>
        <v>0</v>
      </c>
      <c r="Q278" s="207"/>
      <c r="R278" s="208">
        <f>SUM(R279:R281)</f>
        <v>0</v>
      </c>
      <c r="S278" s="207"/>
      <c r="T278" s="209">
        <f>SUM(T279:T281)</f>
        <v>0</v>
      </c>
      <c r="AR278" s="210" t="s">
        <v>151</v>
      </c>
      <c r="AT278" s="211" t="s">
        <v>78</v>
      </c>
      <c r="AU278" s="211" t="s">
        <v>79</v>
      </c>
      <c r="AY278" s="210" t="s">
        <v>143</v>
      </c>
      <c r="BK278" s="212">
        <f>SUM(BK279:BK281)</f>
        <v>0</v>
      </c>
    </row>
    <row r="279" spans="1:65" s="2" customFormat="1" ht="16.5" customHeight="1">
      <c r="A279" s="36"/>
      <c r="B279" s="37"/>
      <c r="C279" s="215" t="s">
        <v>429</v>
      </c>
      <c r="D279" s="215" t="s">
        <v>147</v>
      </c>
      <c r="E279" s="216" t="s">
        <v>430</v>
      </c>
      <c r="F279" s="217" t="s">
        <v>431</v>
      </c>
      <c r="G279" s="218" t="s">
        <v>278</v>
      </c>
      <c r="H279" s="219">
        <v>1</v>
      </c>
      <c r="I279" s="220"/>
      <c r="J279" s="221">
        <f>ROUND(I279*H279,2)</f>
        <v>0</v>
      </c>
      <c r="K279" s="222"/>
      <c r="L279" s="39"/>
      <c r="M279" s="223" t="s">
        <v>1</v>
      </c>
      <c r="N279" s="224" t="s">
        <v>44</v>
      </c>
      <c r="O279" s="73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27" t="s">
        <v>432</v>
      </c>
      <c r="AT279" s="227" t="s">
        <v>147</v>
      </c>
      <c r="AU279" s="227" t="s">
        <v>87</v>
      </c>
      <c r="AY279" s="18" t="s">
        <v>143</v>
      </c>
      <c r="BE279" s="114">
        <f>IF(N279="základní",J279,0)</f>
        <v>0</v>
      </c>
      <c r="BF279" s="114">
        <f>IF(N279="snížená",J279,0)</f>
        <v>0</v>
      </c>
      <c r="BG279" s="114">
        <f>IF(N279="zákl. přenesená",J279,0)</f>
        <v>0</v>
      </c>
      <c r="BH279" s="114">
        <f>IF(N279="sníž. přenesená",J279,0)</f>
        <v>0</v>
      </c>
      <c r="BI279" s="114">
        <f>IF(N279="nulová",J279,0)</f>
        <v>0</v>
      </c>
      <c r="BJ279" s="18" t="s">
        <v>87</v>
      </c>
      <c r="BK279" s="114">
        <f>ROUND(I279*H279,2)</f>
        <v>0</v>
      </c>
      <c r="BL279" s="18" t="s">
        <v>432</v>
      </c>
      <c r="BM279" s="227" t="s">
        <v>433</v>
      </c>
    </row>
    <row r="280" spans="1:65" s="2" customFormat="1" ht="16.5" customHeight="1">
      <c r="A280" s="36"/>
      <c r="B280" s="37"/>
      <c r="C280" s="215" t="s">
        <v>434</v>
      </c>
      <c r="D280" s="215" t="s">
        <v>147</v>
      </c>
      <c r="E280" s="216" t="s">
        <v>435</v>
      </c>
      <c r="F280" s="217" t="s">
        <v>436</v>
      </c>
      <c r="G280" s="218" t="s">
        <v>278</v>
      </c>
      <c r="H280" s="219">
        <v>1</v>
      </c>
      <c r="I280" s="220"/>
      <c r="J280" s="221">
        <f>ROUND(I280*H280,2)</f>
        <v>0</v>
      </c>
      <c r="K280" s="222"/>
      <c r="L280" s="39"/>
      <c r="M280" s="223" t="s">
        <v>1</v>
      </c>
      <c r="N280" s="224" t="s">
        <v>44</v>
      </c>
      <c r="O280" s="73"/>
      <c r="P280" s="225">
        <f>O280*H280</f>
        <v>0</v>
      </c>
      <c r="Q280" s="225">
        <v>0</v>
      </c>
      <c r="R280" s="225">
        <f>Q280*H280</f>
        <v>0</v>
      </c>
      <c r="S280" s="225">
        <v>0</v>
      </c>
      <c r="T280" s="22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27" t="s">
        <v>151</v>
      </c>
      <c r="AT280" s="227" t="s">
        <v>147</v>
      </c>
      <c r="AU280" s="227" t="s">
        <v>87</v>
      </c>
      <c r="AY280" s="18" t="s">
        <v>143</v>
      </c>
      <c r="BE280" s="114">
        <f>IF(N280="základní",J280,0)</f>
        <v>0</v>
      </c>
      <c r="BF280" s="114">
        <f>IF(N280="snížená",J280,0)</f>
        <v>0</v>
      </c>
      <c r="BG280" s="114">
        <f>IF(N280="zákl. přenesená",J280,0)</f>
        <v>0</v>
      </c>
      <c r="BH280" s="114">
        <f>IF(N280="sníž. přenesená",J280,0)</f>
        <v>0</v>
      </c>
      <c r="BI280" s="114">
        <f>IF(N280="nulová",J280,0)</f>
        <v>0</v>
      </c>
      <c r="BJ280" s="18" t="s">
        <v>87</v>
      </c>
      <c r="BK280" s="114">
        <f>ROUND(I280*H280,2)</f>
        <v>0</v>
      </c>
      <c r="BL280" s="18" t="s">
        <v>151</v>
      </c>
      <c r="BM280" s="227" t="s">
        <v>437</v>
      </c>
    </row>
    <row r="281" spans="1:65" s="2" customFormat="1" ht="16.5" customHeight="1">
      <c r="A281" s="36"/>
      <c r="B281" s="37"/>
      <c r="C281" s="215" t="s">
        <v>438</v>
      </c>
      <c r="D281" s="215" t="s">
        <v>147</v>
      </c>
      <c r="E281" s="216" t="s">
        <v>439</v>
      </c>
      <c r="F281" s="217" t="s">
        <v>440</v>
      </c>
      <c r="G281" s="218" t="s">
        <v>278</v>
      </c>
      <c r="H281" s="219">
        <v>1</v>
      </c>
      <c r="I281" s="220"/>
      <c r="J281" s="221">
        <f>ROUND(I281*H281,2)</f>
        <v>0</v>
      </c>
      <c r="K281" s="222"/>
      <c r="L281" s="39"/>
      <c r="M281" s="272" t="s">
        <v>1</v>
      </c>
      <c r="N281" s="273" t="s">
        <v>44</v>
      </c>
      <c r="O281" s="274"/>
      <c r="P281" s="275">
        <f>O281*H281</f>
        <v>0</v>
      </c>
      <c r="Q281" s="275">
        <v>0</v>
      </c>
      <c r="R281" s="275">
        <f>Q281*H281</f>
        <v>0</v>
      </c>
      <c r="S281" s="275">
        <v>0</v>
      </c>
      <c r="T281" s="27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27" t="s">
        <v>151</v>
      </c>
      <c r="AT281" s="227" t="s">
        <v>147</v>
      </c>
      <c r="AU281" s="227" t="s">
        <v>87</v>
      </c>
      <c r="AY281" s="18" t="s">
        <v>143</v>
      </c>
      <c r="BE281" s="114">
        <f>IF(N281="základní",J281,0)</f>
        <v>0</v>
      </c>
      <c r="BF281" s="114">
        <f>IF(N281="snížená",J281,0)</f>
        <v>0</v>
      </c>
      <c r="BG281" s="114">
        <f>IF(N281="zákl. přenesená",J281,0)</f>
        <v>0</v>
      </c>
      <c r="BH281" s="114">
        <f>IF(N281="sníž. přenesená",J281,0)</f>
        <v>0</v>
      </c>
      <c r="BI281" s="114">
        <f>IF(N281="nulová",J281,0)</f>
        <v>0</v>
      </c>
      <c r="BJ281" s="18" t="s">
        <v>87</v>
      </c>
      <c r="BK281" s="114">
        <f>ROUND(I281*H281,2)</f>
        <v>0</v>
      </c>
      <c r="BL281" s="18" t="s">
        <v>151</v>
      </c>
      <c r="BM281" s="227" t="s">
        <v>441</v>
      </c>
    </row>
    <row r="282" spans="1:65" s="2" customFormat="1" ht="6.95" customHeight="1">
      <c r="A282" s="36"/>
      <c r="B282" s="56"/>
      <c r="C282" s="57"/>
      <c r="D282" s="57"/>
      <c r="E282" s="57"/>
      <c r="F282" s="57"/>
      <c r="G282" s="57"/>
      <c r="H282" s="57"/>
      <c r="I282" s="164"/>
      <c r="J282" s="57"/>
      <c r="K282" s="57"/>
      <c r="L282" s="39"/>
      <c r="M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</row>
  </sheetData>
  <sheetProtection algorithmName="SHA-512" hashValue="Uf+nD5acUl1A4i5dgU5gjyzcMrEwTSNfqJkhCNmAhm3xIeg6aLXbmlIbazI/th7W49OZ7CemvpgxGlRlvFqXBQ==" saltValue="DSr1OlZXtG/18gyIgamwOuR0+cZMgOu5o0l443oUi/fkFs2Lf8+r/l7UD57A1IMb1Hkmr80LhLhOo0YFWmR2mQ==" spinCount="100000" sheet="1" objects="1" scenarios="1" formatColumns="0" formatRows="0" autoFilter="0"/>
  <autoFilter ref="C133:K281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7.5" style="1" customWidth="1"/>
    <col min="7" max="7" width="7" style="1" customWidth="1"/>
    <col min="8" max="8" width="11.5" style="1" customWidth="1"/>
    <col min="9" max="9" width="20.1640625" style="12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20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92</v>
      </c>
    </row>
    <row r="3" spans="1:46" s="1" customFormat="1" ht="6.95" customHeight="1">
      <c r="B3" s="121"/>
      <c r="C3" s="122"/>
      <c r="D3" s="122"/>
      <c r="E3" s="122"/>
      <c r="F3" s="122"/>
      <c r="G3" s="122"/>
      <c r="H3" s="122"/>
      <c r="I3" s="123"/>
      <c r="J3" s="122"/>
      <c r="K3" s="122"/>
      <c r="L3" s="21"/>
      <c r="AT3" s="18" t="s">
        <v>89</v>
      </c>
    </row>
    <row r="4" spans="1:46" s="1" customFormat="1" ht="24.95" customHeight="1">
      <c r="B4" s="21"/>
      <c r="D4" s="124" t="s">
        <v>102</v>
      </c>
      <c r="I4" s="120"/>
      <c r="L4" s="21"/>
      <c r="M4" s="125" t="s">
        <v>10</v>
      </c>
      <c r="AT4" s="18" t="s">
        <v>4</v>
      </c>
    </row>
    <row r="5" spans="1:46" s="1" customFormat="1" ht="6.95" customHeight="1">
      <c r="B5" s="21"/>
      <c r="I5" s="120"/>
      <c r="L5" s="21"/>
    </row>
    <row r="6" spans="1:46" s="1" customFormat="1" ht="12" customHeight="1">
      <c r="B6" s="21"/>
      <c r="D6" s="126" t="s">
        <v>16</v>
      </c>
      <c r="I6" s="120"/>
      <c r="L6" s="21"/>
    </row>
    <row r="7" spans="1:46" s="1" customFormat="1" ht="16.5" customHeight="1">
      <c r="B7" s="21"/>
      <c r="E7" s="341" t="str">
        <f>'Rekapitulace stavby'!K6</f>
        <v>Chodník - ul. Třeboňská, Rudolfov</v>
      </c>
      <c r="F7" s="342"/>
      <c r="G7" s="342"/>
      <c r="H7" s="342"/>
      <c r="I7" s="120"/>
      <c r="L7" s="21"/>
    </row>
    <row r="8" spans="1:46" s="2" customFormat="1" ht="12" customHeight="1">
      <c r="A8" s="36"/>
      <c r="B8" s="39"/>
      <c r="C8" s="36"/>
      <c r="D8" s="126" t="s">
        <v>103</v>
      </c>
      <c r="E8" s="36"/>
      <c r="F8" s="36"/>
      <c r="G8" s="36"/>
      <c r="H8" s="36"/>
      <c r="I8" s="127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39"/>
      <c r="C9" s="36"/>
      <c r="D9" s="36"/>
      <c r="E9" s="343" t="s">
        <v>442</v>
      </c>
      <c r="F9" s="344"/>
      <c r="G9" s="344"/>
      <c r="H9" s="344"/>
      <c r="I9" s="127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39"/>
      <c r="C10" s="36"/>
      <c r="D10" s="36"/>
      <c r="E10" s="36"/>
      <c r="F10" s="36"/>
      <c r="G10" s="36"/>
      <c r="H10" s="36"/>
      <c r="I10" s="127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39"/>
      <c r="C11" s="36"/>
      <c r="D11" s="126" t="s">
        <v>18</v>
      </c>
      <c r="E11" s="36"/>
      <c r="F11" s="128" t="s">
        <v>19</v>
      </c>
      <c r="G11" s="36"/>
      <c r="H11" s="36"/>
      <c r="I11" s="129" t="s">
        <v>20</v>
      </c>
      <c r="J11" s="128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39"/>
      <c r="C12" s="36"/>
      <c r="D12" s="126" t="s">
        <v>21</v>
      </c>
      <c r="E12" s="36"/>
      <c r="F12" s="128" t="s">
        <v>22</v>
      </c>
      <c r="G12" s="36"/>
      <c r="H12" s="36"/>
      <c r="I12" s="129" t="s">
        <v>23</v>
      </c>
      <c r="J12" s="130" t="str">
        <f>'Rekapitulace stavby'!AN8</f>
        <v>25. 9. 2020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39"/>
      <c r="C13" s="36"/>
      <c r="D13" s="36"/>
      <c r="E13" s="36"/>
      <c r="F13" s="36"/>
      <c r="G13" s="36"/>
      <c r="H13" s="36"/>
      <c r="I13" s="127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26" t="s">
        <v>25</v>
      </c>
      <c r="E14" s="36"/>
      <c r="F14" s="36"/>
      <c r="G14" s="36"/>
      <c r="H14" s="36"/>
      <c r="I14" s="129" t="s">
        <v>26</v>
      </c>
      <c r="J14" s="128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39"/>
      <c r="C15" s="36"/>
      <c r="D15" s="36"/>
      <c r="E15" s="128" t="s">
        <v>27</v>
      </c>
      <c r="F15" s="36"/>
      <c r="G15" s="36"/>
      <c r="H15" s="36"/>
      <c r="I15" s="129" t="s">
        <v>28</v>
      </c>
      <c r="J15" s="128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39"/>
      <c r="C16" s="36"/>
      <c r="D16" s="36"/>
      <c r="E16" s="36"/>
      <c r="F16" s="36"/>
      <c r="G16" s="36"/>
      <c r="H16" s="36"/>
      <c r="I16" s="127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39"/>
      <c r="C17" s="36"/>
      <c r="D17" s="126" t="s">
        <v>29</v>
      </c>
      <c r="E17" s="36"/>
      <c r="F17" s="36"/>
      <c r="G17" s="36"/>
      <c r="H17" s="36"/>
      <c r="I17" s="129" t="s">
        <v>26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39"/>
      <c r="C18" s="36"/>
      <c r="D18" s="36"/>
      <c r="E18" s="345" t="str">
        <f>'Rekapitulace stavby'!E14</f>
        <v>Vyplň údaj</v>
      </c>
      <c r="F18" s="346"/>
      <c r="G18" s="346"/>
      <c r="H18" s="346"/>
      <c r="I18" s="129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39"/>
      <c r="C19" s="36"/>
      <c r="D19" s="36"/>
      <c r="E19" s="36"/>
      <c r="F19" s="36"/>
      <c r="G19" s="36"/>
      <c r="H19" s="36"/>
      <c r="I19" s="127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39"/>
      <c r="C20" s="36"/>
      <c r="D20" s="126" t="s">
        <v>31</v>
      </c>
      <c r="E20" s="36"/>
      <c r="F20" s="36"/>
      <c r="G20" s="36"/>
      <c r="H20" s="36"/>
      <c r="I20" s="129" t="s">
        <v>26</v>
      </c>
      <c r="J20" s="128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39"/>
      <c r="C21" s="36"/>
      <c r="D21" s="36"/>
      <c r="E21" s="128" t="s">
        <v>32</v>
      </c>
      <c r="F21" s="36"/>
      <c r="G21" s="36"/>
      <c r="H21" s="36"/>
      <c r="I21" s="129" t="s">
        <v>28</v>
      </c>
      <c r="J21" s="128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39"/>
      <c r="C22" s="36"/>
      <c r="D22" s="36"/>
      <c r="E22" s="36"/>
      <c r="F22" s="36"/>
      <c r="G22" s="36"/>
      <c r="H22" s="36"/>
      <c r="I22" s="127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39"/>
      <c r="C23" s="36"/>
      <c r="D23" s="126" t="s">
        <v>34</v>
      </c>
      <c r="E23" s="36"/>
      <c r="F23" s="36"/>
      <c r="G23" s="36"/>
      <c r="H23" s="36"/>
      <c r="I23" s="129" t="s">
        <v>26</v>
      </c>
      <c r="J23" s="128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39"/>
      <c r="C24" s="36"/>
      <c r="D24" s="36"/>
      <c r="E24" s="128" t="s">
        <v>35</v>
      </c>
      <c r="F24" s="36"/>
      <c r="G24" s="36"/>
      <c r="H24" s="36"/>
      <c r="I24" s="129" t="s">
        <v>28</v>
      </c>
      <c r="J24" s="128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39"/>
      <c r="C25" s="36"/>
      <c r="D25" s="36"/>
      <c r="E25" s="36"/>
      <c r="F25" s="36"/>
      <c r="G25" s="36"/>
      <c r="H25" s="36"/>
      <c r="I25" s="127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39"/>
      <c r="C26" s="36"/>
      <c r="D26" s="126" t="s">
        <v>36</v>
      </c>
      <c r="E26" s="36"/>
      <c r="F26" s="36"/>
      <c r="G26" s="36"/>
      <c r="H26" s="36"/>
      <c r="I26" s="127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31"/>
      <c r="B27" s="132"/>
      <c r="C27" s="131"/>
      <c r="D27" s="131"/>
      <c r="E27" s="347" t="s">
        <v>1</v>
      </c>
      <c r="F27" s="347"/>
      <c r="G27" s="347"/>
      <c r="H27" s="347"/>
      <c r="I27" s="133"/>
      <c r="J27" s="131"/>
      <c r="K27" s="131"/>
      <c r="L27" s="134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pans="1:31" s="2" customFormat="1" ht="6.95" customHeight="1">
      <c r="A28" s="36"/>
      <c r="B28" s="39"/>
      <c r="C28" s="36"/>
      <c r="D28" s="36"/>
      <c r="E28" s="36"/>
      <c r="F28" s="36"/>
      <c r="G28" s="36"/>
      <c r="H28" s="36"/>
      <c r="I28" s="127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39"/>
      <c r="C29" s="36"/>
      <c r="D29" s="135"/>
      <c r="E29" s="135"/>
      <c r="F29" s="135"/>
      <c r="G29" s="135"/>
      <c r="H29" s="135"/>
      <c r="I29" s="136"/>
      <c r="J29" s="135"/>
      <c r="K29" s="135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39"/>
      <c r="C30" s="36"/>
      <c r="D30" s="137" t="s">
        <v>39</v>
      </c>
      <c r="E30" s="36"/>
      <c r="F30" s="36"/>
      <c r="G30" s="36"/>
      <c r="H30" s="36"/>
      <c r="I30" s="127"/>
      <c r="J30" s="138">
        <f>ROUND(J119,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5"/>
      <c r="E31" s="135"/>
      <c r="F31" s="135"/>
      <c r="G31" s="135"/>
      <c r="H31" s="135"/>
      <c r="I31" s="136"/>
      <c r="J31" s="135"/>
      <c r="K31" s="135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36"/>
      <c r="E32" s="36"/>
      <c r="F32" s="139" t="s">
        <v>41</v>
      </c>
      <c r="G32" s="36"/>
      <c r="H32" s="36"/>
      <c r="I32" s="140" t="s">
        <v>40</v>
      </c>
      <c r="J32" s="139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1" t="s">
        <v>43</v>
      </c>
      <c r="E33" s="126" t="s">
        <v>44</v>
      </c>
      <c r="F33" s="142">
        <f>ROUND((SUM(BE119:BE149)),  2)</f>
        <v>0</v>
      </c>
      <c r="G33" s="36"/>
      <c r="H33" s="36"/>
      <c r="I33" s="143">
        <v>0.21</v>
      </c>
      <c r="J33" s="142">
        <f>ROUND(((SUM(BE119:BE149))*I33),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39"/>
      <c r="C34" s="36"/>
      <c r="D34" s="36"/>
      <c r="E34" s="126" t="s">
        <v>45</v>
      </c>
      <c r="F34" s="142">
        <f>ROUND((SUM(BF119:BF149)),  2)</f>
        <v>0</v>
      </c>
      <c r="G34" s="36"/>
      <c r="H34" s="36"/>
      <c r="I34" s="143">
        <v>0.15</v>
      </c>
      <c r="J34" s="142">
        <f>ROUND(((SUM(BF119:BF149))*I34),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39"/>
      <c r="C35" s="36"/>
      <c r="D35" s="36"/>
      <c r="E35" s="126" t="s">
        <v>46</v>
      </c>
      <c r="F35" s="142">
        <f>ROUND((SUM(BG119:BG149)),  2)</f>
        <v>0</v>
      </c>
      <c r="G35" s="36"/>
      <c r="H35" s="36"/>
      <c r="I35" s="143">
        <v>0.21</v>
      </c>
      <c r="J35" s="142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39"/>
      <c r="C36" s="36"/>
      <c r="D36" s="36"/>
      <c r="E36" s="126" t="s">
        <v>47</v>
      </c>
      <c r="F36" s="142">
        <f>ROUND((SUM(BH119:BH149)),  2)</f>
        <v>0</v>
      </c>
      <c r="G36" s="36"/>
      <c r="H36" s="36"/>
      <c r="I36" s="143">
        <v>0.15</v>
      </c>
      <c r="J36" s="142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39"/>
      <c r="C37" s="36"/>
      <c r="D37" s="36"/>
      <c r="E37" s="126" t="s">
        <v>48</v>
      </c>
      <c r="F37" s="142">
        <f>ROUND((SUM(BI119:BI149)),  2)</f>
        <v>0</v>
      </c>
      <c r="G37" s="36"/>
      <c r="H37" s="36"/>
      <c r="I37" s="143">
        <v>0</v>
      </c>
      <c r="J37" s="142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39"/>
      <c r="C38" s="36"/>
      <c r="D38" s="36"/>
      <c r="E38" s="36"/>
      <c r="F38" s="36"/>
      <c r="G38" s="36"/>
      <c r="H38" s="36"/>
      <c r="I38" s="127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39"/>
      <c r="C39" s="144"/>
      <c r="D39" s="145" t="s">
        <v>49</v>
      </c>
      <c r="E39" s="146"/>
      <c r="F39" s="146"/>
      <c r="G39" s="147" t="s">
        <v>50</v>
      </c>
      <c r="H39" s="148" t="s">
        <v>51</v>
      </c>
      <c r="I39" s="149"/>
      <c r="J39" s="150">
        <f>SUM(J30:J37)</f>
        <v>0</v>
      </c>
      <c r="K39" s="151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39"/>
      <c r="C40" s="36"/>
      <c r="D40" s="36"/>
      <c r="E40" s="36"/>
      <c r="F40" s="36"/>
      <c r="G40" s="36"/>
      <c r="H40" s="36"/>
      <c r="I40" s="127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1" customFormat="1" ht="14.45" customHeight="1">
      <c r="B41" s="21"/>
      <c r="I41" s="120"/>
      <c r="L41" s="21"/>
    </row>
    <row r="42" spans="1:31" s="1" customFormat="1" ht="14.45" customHeight="1">
      <c r="B42" s="21"/>
      <c r="I42" s="120"/>
      <c r="L42" s="21"/>
    </row>
    <row r="43" spans="1:31" s="1" customFormat="1" ht="14.45" customHeight="1">
      <c r="B43" s="21"/>
      <c r="I43" s="120"/>
      <c r="L43" s="21"/>
    </row>
    <row r="44" spans="1:31" s="1" customFormat="1" ht="14.45" customHeight="1">
      <c r="B44" s="21"/>
      <c r="I44" s="120"/>
      <c r="L44" s="21"/>
    </row>
    <row r="45" spans="1:31" s="1" customFormat="1" ht="14.45" customHeight="1">
      <c r="B45" s="21"/>
      <c r="I45" s="120"/>
      <c r="L45" s="21"/>
    </row>
    <row r="46" spans="1:31" s="1" customFormat="1" ht="14.45" customHeight="1">
      <c r="B46" s="21"/>
      <c r="I46" s="120"/>
      <c r="L46" s="21"/>
    </row>
    <row r="47" spans="1:31" s="1" customFormat="1" ht="14.45" customHeight="1">
      <c r="B47" s="21"/>
      <c r="I47" s="120"/>
      <c r="L47" s="21"/>
    </row>
    <row r="48" spans="1:31" s="1" customFormat="1" ht="14.45" customHeight="1">
      <c r="B48" s="21"/>
      <c r="I48" s="120"/>
      <c r="L48" s="21"/>
    </row>
    <row r="49" spans="1:31" s="1" customFormat="1" ht="14.45" customHeight="1">
      <c r="B49" s="21"/>
      <c r="I49" s="120"/>
      <c r="L49" s="21"/>
    </row>
    <row r="50" spans="1:31" s="2" customFormat="1" ht="14.45" customHeight="1">
      <c r="B50" s="53"/>
      <c r="D50" s="152" t="s">
        <v>52</v>
      </c>
      <c r="E50" s="153"/>
      <c r="F50" s="153"/>
      <c r="G50" s="152" t="s">
        <v>53</v>
      </c>
      <c r="H50" s="153"/>
      <c r="I50" s="154"/>
      <c r="J50" s="153"/>
      <c r="K50" s="153"/>
      <c r="L50" s="5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6"/>
      <c r="B61" s="39"/>
      <c r="C61" s="36"/>
      <c r="D61" s="155" t="s">
        <v>54</v>
      </c>
      <c r="E61" s="156"/>
      <c r="F61" s="157" t="s">
        <v>55</v>
      </c>
      <c r="G61" s="155" t="s">
        <v>54</v>
      </c>
      <c r="H61" s="156"/>
      <c r="I61" s="158"/>
      <c r="J61" s="159" t="s">
        <v>55</v>
      </c>
      <c r="K61" s="156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6"/>
      <c r="B65" s="39"/>
      <c r="C65" s="36"/>
      <c r="D65" s="152" t="s">
        <v>56</v>
      </c>
      <c r="E65" s="160"/>
      <c r="F65" s="160"/>
      <c r="G65" s="152" t="s">
        <v>57</v>
      </c>
      <c r="H65" s="160"/>
      <c r="I65" s="161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6"/>
      <c r="B76" s="39"/>
      <c r="C76" s="36"/>
      <c r="D76" s="155" t="s">
        <v>54</v>
      </c>
      <c r="E76" s="156"/>
      <c r="F76" s="157" t="s">
        <v>55</v>
      </c>
      <c r="G76" s="155" t="s">
        <v>54</v>
      </c>
      <c r="H76" s="156"/>
      <c r="I76" s="158"/>
      <c r="J76" s="159" t="s">
        <v>55</v>
      </c>
      <c r="K76" s="156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2"/>
      <c r="C77" s="163"/>
      <c r="D77" s="163"/>
      <c r="E77" s="163"/>
      <c r="F77" s="163"/>
      <c r="G77" s="163"/>
      <c r="H77" s="163"/>
      <c r="I77" s="164"/>
      <c r="J77" s="163"/>
      <c r="K77" s="163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>
      <c r="A81" s="36"/>
      <c r="B81" s="165"/>
      <c r="C81" s="166"/>
      <c r="D81" s="166"/>
      <c r="E81" s="166"/>
      <c r="F81" s="166"/>
      <c r="G81" s="166"/>
      <c r="H81" s="166"/>
      <c r="I81" s="167"/>
      <c r="J81" s="166"/>
      <c r="K81" s="166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>
      <c r="A82" s="36"/>
      <c r="B82" s="37"/>
      <c r="C82" s="24" t="s">
        <v>105</v>
      </c>
      <c r="D82" s="38"/>
      <c r="E82" s="38"/>
      <c r="F82" s="38"/>
      <c r="G82" s="38"/>
      <c r="H82" s="38"/>
      <c r="I82" s="127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127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127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16.5" customHeight="1">
      <c r="A85" s="36"/>
      <c r="B85" s="37"/>
      <c r="C85" s="38"/>
      <c r="D85" s="38"/>
      <c r="E85" s="339" t="str">
        <f>E7</f>
        <v>Chodník - ul. Třeboňská, Rudolfov</v>
      </c>
      <c r="F85" s="340"/>
      <c r="G85" s="340"/>
      <c r="H85" s="340"/>
      <c r="I85" s="127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0" t="s">
        <v>103</v>
      </c>
      <c r="D86" s="38"/>
      <c r="E86" s="38"/>
      <c r="F86" s="38"/>
      <c r="G86" s="38"/>
      <c r="H86" s="38"/>
      <c r="I86" s="127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>
      <c r="A87" s="36"/>
      <c r="B87" s="37"/>
      <c r="C87" s="38"/>
      <c r="D87" s="38"/>
      <c r="E87" s="327" t="str">
        <f>E9</f>
        <v>48-2/2020 - Dopravní značení během výstavby</v>
      </c>
      <c r="F87" s="338"/>
      <c r="G87" s="338"/>
      <c r="H87" s="338"/>
      <c r="I87" s="127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127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0" t="s">
        <v>21</v>
      </c>
      <c r="D89" s="38"/>
      <c r="E89" s="38"/>
      <c r="F89" s="28" t="str">
        <f>F12</f>
        <v>Rudolfov</v>
      </c>
      <c r="G89" s="38"/>
      <c r="H89" s="38"/>
      <c r="I89" s="129" t="s">
        <v>23</v>
      </c>
      <c r="J89" s="68" t="str">
        <f>IF(J12="","",J12)</f>
        <v>25. 9. 2020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127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40.15" customHeight="1">
      <c r="A91" s="36"/>
      <c r="B91" s="37"/>
      <c r="C91" s="30" t="s">
        <v>25</v>
      </c>
      <c r="D91" s="38"/>
      <c r="E91" s="38"/>
      <c r="F91" s="28" t="str">
        <f>E15</f>
        <v>Město Rudolfov, Hornická 1/11, 373 71 Rudolfov</v>
      </c>
      <c r="G91" s="38"/>
      <c r="H91" s="38"/>
      <c r="I91" s="129" t="s">
        <v>31</v>
      </c>
      <c r="J91" s="33" t="str">
        <f>E21</f>
        <v>Ing Pavel Lukš, Severní 125, 373 71 Hlincova Hora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>
      <c r="A92" s="36"/>
      <c r="B92" s="37"/>
      <c r="C92" s="30" t="s">
        <v>29</v>
      </c>
      <c r="D92" s="38"/>
      <c r="E92" s="38"/>
      <c r="F92" s="28" t="str">
        <f>IF(E18="","",E18)</f>
        <v>Vyplň údaj</v>
      </c>
      <c r="G92" s="38"/>
      <c r="H92" s="38"/>
      <c r="I92" s="129" t="s">
        <v>34</v>
      </c>
      <c r="J92" s="33" t="str">
        <f>E24</f>
        <v>Němcová Dagmar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127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68" t="s">
        <v>106</v>
      </c>
      <c r="D94" s="119"/>
      <c r="E94" s="119"/>
      <c r="F94" s="119"/>
      <c r="G94" s="119"/>
      <c r="H94" s="119"/>
      <c r="I94" s="169"/>
      <c r="J94" s="170" t="s">
        <v>107</v>
      </c>
      <c r="K94" s="119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127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>
      <c r="A96" s="36"/>
      <c r="B96" s="37"/>
      <c r="C96" s="171" t="s">
        <v>108</v>
      </c>
      <c r="D96" s="38"/>
      <c r="E96" s="38"/>
      <c r="F96" s="38"/>
      <c r="G96" s="38"/>
      <c r="H96" s="38"/>
      <c r="I96" s="127"/>
      <c r="J96" s="86">
        <f>J119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109</v>
      </c>
    </row>
    <row r="97" spans="1:31" s="9" customFormat="1" ht="24.95" customHeight="1">
      <c r="B97" s="172"/>
      <c r="C97" s="173"/>
      <c r="D97" s="174" t="s">
        <v>110</v>
      </c>
      <c r="E97" s="175"/>
      <c r="F97" s="175"/>
      <c r="G97" s="175"/>
      <c r="H97" s="175"/>
      <c r="I97" s="176"/>
      <c r="J97" s="177">
        <f>J120</f>
        <v>0</v>
      </c>
      <c r="K97" s="173"/>
      <c r="L97" s="178"/>
    </row>
    <row r="98" spans="1:31" s="10" customFormat="1" ht="19.899999999999999" customHeight="1">
      <c r="B98" s="179"/>
      <c r="C98" s="180"/>
      <c r="D98" s="181" t="s">
        <v>443</v>
      </c>
      <c r="E98" s="182"/>
      <c r="F98" s="182"/>
      <c r="G98" s="182"/>
      <c r="H98" s="182"/>
      <c r="I98" s="183"/>
      <c r="J98" s="184">
        <f>J121</f>
        <v>0</v>
      </c>
      <c r="K98" s="180"/>
      <c r="L98" s="185"/>
    </row>
    <row r="99" spans="1:31" s="10" customFormat="1" ht="14.85" customHeight="1">
      <c r="B99" s="179"/>
      <c r="C99" s="180"/>
      <c r="D99" s="181" t="s">
        <v>123</v>
      </c>
      <c r="E99" s="182"/>
      <c r="F99" s="182"/>
      <c r="G99" s="182"/>
      <c r="H99" s="182"/>
      <c r="I99" s="183"/>
      <c r="J99" s="184">
        <f>J122</f>
        <v>0</v>
      </c>
      <c r="K99" s="180"/>
      <c r="L99" s="185"/>
    </row>
    <row r="100" spans="1:31" s="2" customFormat="1" ht="21.75" customHeight="1">
      <c r="A100" s="36"/>
      <c r="B100" s="37"/>
      <c r="C100" s="38"/>
      <c r="D100" s="38"/>
      <c r="E100" s="38"/>
      <c r="F100" s="38"/>
      <c r="G100" s="38"/>
      <c r="H100" s="38"/>
      <c r="I100" s="127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31" s="2" customFormat="1" ht="6.95" customHeight="1">
      <c r="A101" s="36"/>
      <c r="B101" s="56"/>
      <c r="C101" s="57"/>
      <c r="D101" s="57"/>
      <c r="E101" s="57"/>
      <c r="F101" s="57"/>
      <c r="G101" s="57"/>
      <c r="H101" s="57"/>
      <c r="I101" s="164"/>
      <c r="J101" s="57"/>
      <c r="K101" s="57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pans="1:31" s="2" customFormat="1" ht="6.95" customHeight="1">
      <c r="A105" s="36"/>
      <c r="B105" s="58"/>
      <c r="C105" s="59"/>
      <c r="D105" s="59"/>
      <c r="E105" s="59"/>
      <c r="F105" s="59"/>
      <c r="G105" s="59"/>
      <c r="H105" s="59"/>
      <c r="I105" s="167"/>
      <c r="J105" s="59"/>
      <c r="K105" s="59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31" s="2" customFormat="1" ht="24.95" customHeight="1">
      <c r="A106" s="36"/>
      <c r="B106" s="37"/>
      <c r="C106" s="24" t="s">
        <v>128</v>
      </c>
      <c r="D106" s="38"/>
      <c r="E106" s="38"/>
      <c r="F106" s="38"/>
      <c r="G106" s="38"/>
      <c r="H106" s="38"/>
      <c r="I106" s="127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s="2" customFormat="1" ht="6.95" customHeight="1">
      <c r="A107" s="36"/>
      <c r="B107" s="37"/>
      <c r="C107" s="38"/>
      <c r="D107" s="38"/>
      <c r="E107" s="38"/>
      <c r="F107" s="38"/>
      <c r="G107" s="38"/>
      <c r="H107" s="38"/>
      <c r="I107" s="127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s="2" customFormat="1" ht="12" customHeight="1">
      <c r="A108" s="36"/>
      <c r="B108" s="37"/>
      <c r="C108" s="30" t="s">
        <v>16</v>
      </c>
      <c r="D108" s="38"/>
      <c r="E108" s="38"/>
      <c r="F108" s="38"/>
      <c r="G108" s="38"/>
      <c r="H108" s="38"/>
      <c r="I108" s="127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s="2" customFormat="1" ht="16.5" customHeight="1">
      <c r="A109" s="36"/>
      <c r="B109" s="37"/>
      <c r="C109" s="38"/>
      <c r="D109" s="38"/>
      <c r="E109" s="339" t="str">
        <f>E7</f>
        <v>Chodník - ul. Třeboňská, Rudolfov</v>
      </c>
      <c r="F109" s="340"/>
      <c r="G109" s="340"/>
      <c r="H109" s="340"/>
      <c r="I109" s="127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12" customHeight="1">
      <c r="A110" s="36"/>
      <c r="B110" s="37"/>
      <c r="C110" s="30" t="s">
        <v>103</v>
      </c>
      <c r="D110" s="38"/>
      <c r="E110" s="38"/>
      <c r="F110" s="38"/>
      <c r="G110" s="38"/>
      <c r="H110" s="38"/>
      <c r="I110" s="127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s="2" customFormat="1" ht="16.5" customHeight="1">
      <c r="A111" s="36"/>
      <c r="B111" s="37"/>
      <c r="C111" s="38"/>
      <c r="D111" s="38"/>
      <c r="E111" s="327" t="str">
        <f>E9</f>
        <v>48-2/2020 - Dopravní značení během výstavby</v>
      </c>
      <c r="F111" s="338"/>
      <c r="G111" s="338"/>
      <c r="H111" s="338"/>
      <c r="I111" s="127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6.95" customHeight="1">
      <c r="A112" s="36"/>
      <c r="B112" s="37"/>
      <c r="C112" s="38"/>
      <c r="D112" s="38"/>
      <c r="E112" s="38"/>
      <c r="F112" s="38"/>
      <c r="G112" s="38"/>
      <c r="H112" s="38"/>
      <c r="I112" s="127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2" customHeight="1">
      <c r="A113" s="36"/>
      <c r="B113" s="37"/>
      <c r="C113" s="30" t="s">
        <v>21</v>
      </c>
      <c r="D113" s="38"/>
      <c r="E113" s="38"/>
      <c r="F113" s="28" t="str">
        <f>F12</f>
        <v>Rudolfov</v>
      </c>
      <c r="G113" s="38"/>
      <c r="H113" s="38"/>
      <c r="I113" s="129" t="s">
        <v>23</v>
      </c>
      <c r="J113" s="68" t="str">
        <f>IF(J12="","",J12)</f>
        <v>25. 9. 2020</v>
      </c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6.95" customHeight="1">
      <c r="A114" s="36"/>
      <c r="B114" s="37"/>
      <c r="C114" s="38"/>
      <c r="D114" s="38"/>
      <c r="E114" s="38"/>
      <c r="F114" s="38"/>
      <c r="G114" s="38"/>
      <c r="H114" s="38"/>
      <c r="I114" s="127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40.15" customHeight="1">
      <c r="A115" s="36"/>
      <c r="B115" s="37"/>
      <c r="C115" s="30" t="s">
        <v>25</v>
      </c>
      <c r="D115" s="38"/>
      <c r="E115" s="38"/>
      <c r="F115" s="28" t="str">
        <f>E15</f>
        <v>Město Rudolfov, Hornická 1/11, 373 71 Rudolfov</v>
      </c>
      <c r="G115" s="38"/>
      <c r="H115" s="38"/>
      <c r="I115" s="129" t="s">
        <v>31</v>
      </c>
      <c r="J115" s="33" t="str">
        <f>E21</f>
        <v>Ing Pavel Lukš, Severní 125, 373 71 Hlincova Hora</v>
      </c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5.2" customHeight="1">
      <c r="A116" s="36"/>
      <c r="B116" s="37"/>
      <c r="C116" s="30" t="s">
        <v>29</v>
      </c>
      <c r="D116" s="38"/>
      <c r="E116" s="38"/>
      <c r="F116" s="28" t="str">
        <f>IF(E18="","",E18)</f>
        <v>Vyplň údaj</v>
      </c>
      <c r="G116" s="38"/>
      <c r="H116" s="38"/>
      <c r="I116" s="129" t="s">
        <v>34</v>
      </c>
      <c r="J116" s="33" t="str">
        <f>E24</f>
        <v>Němcová Dagmar</v>
      </c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10.35" customHeight="1">
      <c r="A117" s="36"/>
      <c r="B117" s="37"/>
      <c r="C117" s="38"/>
      <c r="D117" s="38"/>
      <c r="E117" s="38"/>
      <c r="F117" s="38"/>
      <c r="G117" s="38"/>
      <c r="H117" s="38"/>
      <c r="I117" s="127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11" customFormat="1" ht="29.25" customHeight="1">
      <c r="A118" s="186"/>
      <c r="B118" s="187"/>
      <c r="C118" s="188" t="s">
        <v>129</v>
      </c>
      <c r="D118" s="189" t="s">
        <v>64</v>
      </c>
      <c r="E118" s="189" t="s">
        <v>60</v>
      </c>
      <c r="F118" s="189" t="s">
        <v>61</v>
      </c>
      <c r="G118" s="189" t="s">
        <v>130</v>
      </c>
      <c r="H118" s="189" t="s">
        <v>131</v>
      </c>
      <c r="I118" s="190" t="s">
        <v>132</v>
      </c>
      <c r="J118" s="191" t="s">
        <v>107</v>
      </c>
      <c r="K118" s="192" t="s">
        <v>133</v>
      </c>
      <c r="L118" s="193"/>
      <c r="M118" s="77" t="s">
        <v>1</v>
      </c>
      <c r="N118" s="78" t="s">
        <v>43</v>
      </c>
      <c r="O118" s="78" t="s">
        <v>134</v>
      </c>
      <c r="P118" s="78" t="s">
        <v>135</v>
      </c>
      <c r="Q118" s="78" t="s">
        <v>136</v>
      </c>
      <c r="R118" s="78" t="s">
        <v>137</v>
      </c>
      <c r="S118" s="78" t="s">
        <v>138</v>
      </c>
      <c r="T118" s="79" t="s">
        <v>139</v>
      </c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</row>
    <row r="119" spans="1:65" s="2" customFormat="1" ht="22.9" customHeight="1">
      <c r="A119" s="36"/>
      <c r="B119" s="37"/>
      <c r="C119" s="84" t="s">
        <v>140</v>
      </c>
      <c r="D119" s="38"/>
      <c r="E119" s="38"/>
      <c r="F119" s="38"/>
      <c r="G119" s="38"/>
      <c r="H119" s="38"/>
      <c r="I119" s="127"/>
      <c r="J119" s="194">
        <f>BK119</f>
        <v>0</v>
      </c>
      <c r="K119" s="38"/>
      <c r="L119" s="39"/>
      <c r="M119" s="80"/>
      <c r="N119" s="195"/>
      <c r="O119" s="81"/>
      <c r="P119" s="196">
        <f>P120</f>
        <v>0</v>
      </c>
      <c r="Q119" s="81"/>
      <c r="R119" s="196">
        <f>R120</f>
        <v>0</v>
      </c>
      <c r="S119" s="81"/>
      <c r="T119" s="197">
        <f>T120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78</v>
      </c>
      <c r="AU119" s="18" t="s">
        <v>109</v>
      </c>
      <c r="BK119" s="198">
        <f>BK120</f>
        <v>0</v>
      </c>
    </row>
    <row r="120" spans="1:65" s="12" customFormat="1" ht="25.9" customHeight="1">
      <c r="B120" s="199"/>
      <c r="C120" s="200"/>
      <c r="D120" s="201" t="s">
        <v>78</v>
      </c>
      <c r="E120" s="202" t="s">
        <v>141</v>
      </c>
      <c r="F120" s="202" t="s">
        <v>142</v>
      </c>
      <c r="G120" s="200"/>
      <c r="H120" s="200"/>
      <c r="I120" s="203"/>
      <c r="J120" s="204">
        <f>BK120</f>
        <v>0</v>
      </c>
      <c r="K120" s="200"/>
      <c r="L120" s="205"/>
      <c r="M120" s="206"/>
      <c r="N120" s="207"/>
      <c r="O120" s="207"/>
      <c r="P120" s="208">
        <f>P121</f>
        <v>0</v>
      </c>
      <c r="Q120" s="207"/>
      <c r="R120" s="208">
        <f>R121</f>
        <v>0</v>
      </c>
      <c r="S120" s="207"/>
      <c r="T120" s="209">
        <f>T121</f>
        <v>0</v>
      </c>
      <c r="AR120" s="210" t="s">
        <v>87</v>
      </c>
      <c r="AT120" s="211" t="s">
        <v>78</v>
      </c>
      <c r="AU120" s="211" t="s">
        <v>79</v>
      </c>
      <c r="AY120" s="210" t="s">
        <v>143</v>
      </c>
      <c r="BK120" s="212">
        <f>BK121</f>
        <v>0</v>
      </c>
    </row>
    <row r="121" spans="1:65" s="12" customFormat="1" ht="22.9" customHeight="1">
      <c r="B121" s="199"/>
      <c r="C121" s="200"/>
      <c r="D121" s="201" t="s">
        <v>78</v>
      </c>
      <c r="E121" s="213" t="s">
        <v>203</v>
      </c>
      <c r="F121" s="213" t="s">
        <v>444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P122</f>
        <v>0</v>
      </c>
      <c r="Q121" s="207"/>
      <c r="R121" s="208">
        <f>R122</f>
        <v>0</v>
      </c>
      <c r="S121" s="207"/>
      <c r="T121" s="209">
        <f>T122</f>
        <v>0</v>
      </c>
      <c r="AR121" s="210" t="s">
        <v>87</v>
      </c>
      <c r="AT121" s="211" t="s">
        <v>78</v>
      </c>
      <c r="AU121" s="211" t="s">
        <v>87</v>
      </c>
      <c r="AY121" s="210" t="s">
        <v>143</v>
      </c>
      <c r="BK121" s="212">
        <f>BK122</f>
        <v>0</v>
      </c>
    </row>
    <row r="122" spans="1:65" s="12" customFormat="1" ht="20.85" customHeight="1">
      <c r="B122" s="199"/>
      <c r="C122" s="200"/>
      <c r="D122" s="201" t="s">
        <v>78</v>
      </c>
      <c r="E122" s="213" t="s">
        <v>337</v>
      </c>
      <c r="F122" s="213" t="s">
        <v>338</v>
      </c>
      <c r="G122" s="200"/>
      <c r="H122" s="200"/>
      <c r="I122" s="203"/>
      <c r="J122" s="214">
        <f>BK122</f>
        <v>0</v>
      </c>
      <c r="K122" s="200"/>
      <c r="L122" s="205"/>
      <c r="M122" s="206"/>
      <c r="N122" s="207"/>
      <c r="O122" s="207"/>
      <c r="P122" s="208">
        <f>SUM(P123:P149)</f>
        <v>0</v>
      </c>
      <c r="Q122" s="207"/>
      <c r="R122" s="208">
        <f>SUM(R123:R149)</f>
        <v>0</v>
      </c>
      <c r="S122" s="207"/>
      <c r="T122" s="209">
        <f>SUM(T123:T149)</f>
        <v>0</v>
      </c>
      <c r="AR122" s="210" t="s">
        <v>87</v>
      </c>
      <c r="AT122" s="211" t="s">
        <v>78</v>
      </c>
      <c r="AU122" s="211" t="s">
        <v>89</v>
      </c>
      <c r="AY122" s="210" t="s">
        <v>143</v>
      </c>
      <c r="BK122" s="212">
        <f>SUM(BK123:BK149)</f>
        <v>0</v>
      </c>
    </row>
    <row r="123" spans="1:65" s="2" customFormat="1" ht="21.75" customHeight="1">
      <c r="A123" s="36"/>
      <c r="B123" s="37"/>
      <c r="C123" s="215" t="s">
        <v>87</v>
      </c>
      <c r="D123" s="215" t="s">
        <v>147</v>
      </c>
      <c r="E123" s="216" t="s">
        <v>445</v>
      </c>
      <c r="F123" s="217" t="s">
        <v>446</v>
      </c>
      <c r="G123" s="218" t="s">
        <v>278</v>
      </c>
      <c r="H123" s="219">
        <v>14</v>
      </c>
      <c r="I123" s="220"/>
      <c r="J123" s="221">
        <f>ROUND(I123*H123,2)</f>
        <v>0</v>
      </c>
      <c r="K123" s="222"/>
      <c r="L123" s="39"/>
      <c r="M123" s="223" t="s">
        <v>1</v>
      </c>
      <c r="N123" s="224" t="s">
        <v>44</v>
      </c>
      <c r="O123" s="73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7" t="s">
        <v>151</v>
      </c>
      <c r="AT123" s="227" t="s">
        <v>147</v>
      </c>
      <c r="AU123" s="227" t="s">
        <v>152</v>
      </c>
      <c r="AY123" s="18" t="s">
        <v>143</v>
      </c>
      <c r="BE123" s="114">
        <f>IF(N123="základní",J123,0)</f>
        <v>0</v>
      </c>
      <c r="BF123" s="114">
        <f>IF(N123="snížená",J123,0)</f>
        <v>0</v>
      </c>
      <c r="BG123" s="114">
        <f>IF(N123="zákl. přenesená",J123,0)</f>
        <v>0</v>
      </c>
      <c r="BH123" s="114">
        <f>IF(N123="sníž. přenesená",J123,0)</f>
        <v>0</v>
      </c>
      <c r="BI123" s="114">
        <f>IF(N123="nulová",J123,0)</f>
        <v>0</v>
      </c>
      <c r="BJ123" s="18" t="s">
        <v>87</v>
      </c>
      <c r="BK123" s="114">
        <f>ROUND(I123*H123,2)</f>
        <v>0</v>
      </c>
      <c r="BL123" s="18" t="s">
        <v>151</v>
      </c>
      <c r="BM123" s="227" t="s">
        <v>447</v>
      </c>
    </row>
    <row r="124" spans="1:65" s="13" customFormat="1">
      <c r="B124" s="228"/>
      <c r="C124" s="229"/>
      <c r="D124" s="230" t="s">
        <v>154</v>
      </c>
      <c r="E124" s="231" t="s">
        <v>1</v>
      </c>
      <c r="F124" s="232" t="s">
        <v>448</v>
      </c>
      <c r="G124" s="229"/>
      <c r="H124" s="233">
        <v>2</v>
      </c>
      <c r="I124" s="234"/>
      <c r="J124" s="229"/>
      <c r="K124" s="229"/>
      <c r="L124" s="235"/>
      <c r="M124" s="236"/>
      <c r="N124" s="237"/>
      <c r="O124" s="237"/>
      <c r="P124" s="237"/>
      <c r="Q124" s="237"/>
      <c r="R124" s="237"/>
      <c r="S124" s="237"/>
      <c r="T124" s="238"/>
      <c r="AT124" s="239" t="s">
        <v>154</v>
      </c>
      <c r="AU124" s="239" t="s">
        <v>152</v>
      </c>
      <c r="AV124" s="13" t="s">
        <v>89</v>
      </c>
      <c r="AW124" s="13" t="s">
        <v>33</v>
      </c>
      <c r="AX124" s="13" t="s">
        <v>79</v>
      </c>
      <c r="AY124" s="239" t="s">
        <v>143</v>
      </c>
    </row>
    <row r="125" spans="1:65" s="13" customFormat="1">
      <c r="B125" s="228"/>
      <c r="C125" s="229"/>
      <c r="D125" s="230" t="s">
        <v>154</v>
      </c>
      <c r="E125" s="231" t="s">
        <v>1</v>
      </c>
      <c r="F125" s="232" t="s">
        <v>449</v>
      </c>
      <c r="G125" s="229"/>
      <c r="H125" s="233">
        <v>2</v>
      </c>
      <c r="I125" s="234"/>
      <c r="J125" s="229"/>
      <c r="K125" s="229"/>
      <c r="L125" s="235"/>
      <c r="M125" s="236"/>
      <c r="N125" s="237"/>
      <c r="O125" s="237"/>
      <c r="P125" s="237"/>
      <c r="Q125" s="237"/>
      <c r="R125" s="237"/>
      <c r="S125" s="237"/>
      <c r="T125" s="238"/>
      <c r="AT125" s="239" t="s">
        <v>154</v>
      </c>
      <c r="AU125" s="239" t="s">
        <v>152</v>
      </c>
      <c r="AV125" s="13" t="s">
        <v>89</v>
      </c>
      <c r="AW125" s="13" t="s">
        <v>33</v>
      </c>
      <c r="AX125" s="13" t="s">
        <v>79</v>
      </c>
      <c r="AY125" s="239" t="s">
        <v>143</v>
      </c>
    </row>
    <row r="126" spans="1:65" s="13" customFormat="1">
      <c r="B126" s="228"/>
      <c r="C126" s="229"/>
      <c r="D126" s="230" t="s">
        <v>154</v>
      </c>
      <c r="E126" s="231" t="s">
        <v>1</v>
      </c>
      <c r="F126" s="232" t="s">
        <v>450</v>
      </c>
      <c r="G126" s="229"/>
      <c r="H126" s="233">
        <v>2</v>
      </c>
      <c r="I126" s="234"/>
      <c r="J126" s="229"/>
      <c r="K126" s="229"/>
      <c r="L126" s="235"/>
      <c r="M126" s="236"/>
      <c r="N126" s="237"/>
      <c r="O126" s="237"/>
      <c r="P126" s="237"/>
      <c r="Q126" s="237"/>
      <c r="R126" s="237"/>
      <c r="S126" s="237"/>
      <c r="T126" s="238"/>
      <c r="AT126" s="239" t="s">
        <v>154</v>
      </c>
      <c r="AU126" s="239" t="s">
        <v>152</v>
      </c>
      <c r="AV126" s="13" t="s">
        <v>89</v>
      </c>
      <c r="AW126" s="13" t="s">
        <v>33</v>
      </c>
      <c r="AX126" s="13" t="s">
        <v>79</v>
      </c>
      <c r="AY126" s="239" t="s">
        <v>143</v>
      </c>
    </row>
    <row r="127" spans="1:65" s="13" customFormat="1">
      <c r="B127" s="228"/>
      <c r="C127" s="229"/>
      <c r="D127" s="230" t="s">
        <v>154</v>
      </c>
      <c r="E127" s="231" t="s">
        <v>1</v>
      </c>
      <c r="F127" s="232" t="s">
        <v>451</v>
      </c>
      <c r="G127" s="229"/>
      <c r="H127" s="233">
        <v>1</v>
      </c>
      <c r="I127" s="234"/>
      <c r="J127" s="229"/>
      <c r="K127" s="229"/>
      <c r="L127" s="235"/>
      <c r="M127" s="236"/>
      <c r="N127" s="237"/>
      <c r="O127" s="237"/>
      <c r="P127" s="237"/>
      <c r="Q127" s="237"/>
      <c r="R127" s="237"/>
      <c r="S127" s="237"/>
      <c r="T127" s="238"/>
      <c r="AT127" s="239" t="s">
        <v>154</v>
      </c>
      <c r="AU127" s="239" t="s">
        <v>152</v>
      </c>
      <c r="AV127" s="13" t="s">
        <v>89</v>
      </c>
      <c r="AW127" s="13" t="s">
        <v>33</v>
      </c>
      <c r="AX127" s="13" t="s">
        <v>79</v>
      </c>
      <c r="AY127" s="239" t="s">
        <v>143</v>
      </c>
    </row>
    <row r="128" spans="1:65" s="16" customFormat="1">
      <c r="B128" s="277"/>
      <c r="C128" s="278"/>
      <c r="D128" s="230" t="s">
        <v>154</v>
      </c>
      <c r="E128" s="279" t="s">
        <v>1</v>
      </c>
      <c r="F128" s="280" t="s">
        <v>452</v>
      </c>
      <c r="G128" s="278"/>
      <c r="H128" s="281">
        <v>7</v>
      </c>
      <c r="I128" s="282"/>
      <c r="J128" s="278"/>
      <c r="K128" s="278"/>
      <c r="L128" s="283"/>
      <c r="M128" s="284"/>
      <c r="N128" s="285"/>
      <c r="O128" s="285"/>
      <c r="P128" s="285"/>
      <c r="Q128" s="285"/>
      <c r="R128" s="285"/>
      <c r="S128" s="285"/>
      <c r="T128" s="286"/>
      <c r="AT128" s="287" t="s">
        <v>154</v>
      </c>
      <c r="AU128" s="287" t="s">
        <v>152</v>
      </c>
      <c r="AV128" s="16" t="s">
        <v>152</v>
      </c>
      <c r="AW128" s="16" t="s">
        <v>33</v>
      </c>
      <c r="AX128" s="16" t="s">
        <v>79</v>
      </c>
      <c r="AY128" s="287" t="s">
        <v>143</v>
      </c>
    </row>
    <row r="129" spans="1:65" s="13" customFormat="1">
      <c r="B129" s="228"/>
      <c r="C129" s="229"/>
      <c r="D129" s="230" t="s">
        <v>154</v>
      </c>
      <c r="E129" s="231" t="s">
        <v>1</v>
      </c>
      <c r="F129" s="232" t="s">
        <v>453</v>
      </c>
      <c r="G129" s="229"/>
      <c r="H129" s="233">
        <v>7</v>
      </c>
      <c r="I129" s="234"/>
      <c r="J129" s="229"/>
      <c r="K129" s="229"/>
      <c r="L129" s="235"/>
      <c r="M129" s="236"/>
      <c r="N129" s="237"/>
      <c r="O129" s="237"/>
      <c r="P129" s="237"/>
      <c r="Q129" s="237"/>
      <c r="R129" s="237"/>
      <c r="S129" s="237"/>
      <c r="T129" s="238"/>
      <c r="AT129" s="239" t="s">
        <v>154</v>
      </c>
      <c r="AU129" s="239" t="s">
        <v>152</v>
      </c>
      <c r="AV129" s="13" t="s">
        <v>89</v>
      </c>
      <c r="AW129" s="13" t="s">
        <v>33</v>
      </c>
      <c r="AX129" s="13" t="s">
        <v>79</v>
      </c>
      <c r="AY129" s="239" t="s">
        <v>143</v>
      </c>
    </row>
    <row r="130" spans="1:65" s="15" customFormat="1">
      <c r="B130" s="250"/>
      <c r="C130" s="251"/>
      <c r="D130" s="230" t="s">
        <v>154</v>
      </c>
      <c r="E130" s="252" t="s">
        <v>1</v>
      </c>
      <c r="F130" s="253" t="s">
        <v>187</v>
      </c>
      <c r="G130" s="251"/>
      <c r="H130" s="254">
        <v>14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AT130" s="260" t="s">
        <v>154</v>
      </c>
      <c r="AU130" s="260" t="s">
        <v>152</v>
      </c>
      <c r="AV130" s="15" t="s">
        <v>151</v>
      </c>
      <c r="AW130" s="15" t="s">
        <v>33</v>
      </c>
      <c r="AX130" s="15" t="s">
        <v>87</v>
      </c>
      <c r="AY130" s="260" t="s">
        <v>143</v>
      </c>
    </row>
    <row r="131" spans="1:65" s="2" customFormat="1" ht="21.75" customHeight="1">
      <c r="A131" s="36"/>
      <c r="B131" s="37"/>
      <c r="C131" s="215" t="s">
        <v>89</v>
      </c>
      <c r="D131" s="215" t="s">
        <v>147</v>
      </c>
      <c r="E131" s="216" t="s">
        <v>454</v>
      </c>
      <c r="F131" s="217" t="s">
        <v>455</v>
      </c>
      <c r="G131" s="218" t="s">
        <v>278</v>
      </c>
      <c r="H131" s="219">
        <v>420</v>
      </c>
      <c r="I131" s="220"/>
      <c r="J131" s="221">
        <f>ROUND(I131*H131,2)</f>
        <v>0</v>
      </c>
      <c r="K131" s="222"/>
      <c r="L131" s="39"/>
      <c r="M131" s="223" t="s">
        <v>1</v>
      </c>
      <c r="N131" s="224" t="s">
        <v>44</v>
      </c>
      <c r="O131" s="73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7" t="s">
        <v>151</v>
      </c>
      <c r="AT131" s="227" t="s">
        <v>147</v>
      </c>
      <c r="AU131" s="227" t="s">
        <v>152</v>
      </c>
      <c r="AY131" s="18" t="s">
        <v>143</v>
      </c>
      <c r="BE131" s="114">
        <f>IF(N131="základní",J131,0)</f>
        <v>0</v>
      </c>
      <c r="BF131" s="114">
        <f>IF(N131="snížená",J131,0)</f>
        <v>0</v>
      </c>
      <c r="BG131" s="114">
        <f>IF(N131="zákl. přenesená",J131,0)</f>
        <v>0</v>
      </c>
      <c r="BH131" s="114">
        <f>IF(N131="sníž. přenesená",J131,0)</f>
        <v>0</v>
      </c>
      <c r="BI131" s="114">
        <f>IF(N131="nulová",J131,0)</f>
        <v>0</v>
      </c>
      <c r="BJ131" s="18" t="s">
        <v>87</v>
      </c>
      <c r="BK131" s="114">
        <f>ROUND(I131*H131,2)</f>
        <v>0</v>
      </c>
      <c r="BL131" s="18" t="s">
        <v>151</v>
      </c>
      <c r="BM131" s="227" t="s">
        <v>456</v>
      </c>
    </row>
    <row r="132" spans="1:65" s="14" customFormat="1">
      <c r="B132" s="240"/>
      <c r="C132" s="241"/>
      <c r="D132" s="230" t="s">
        <v>154</v>
      </c>
      <c r="E132" s="242" t="s">
        <v>1</v>
      </c>
      <c r="F132" s="243" t="s">
        <v>457</v>
      </c>
      <c r="G132" s="241"/>
      <c r="H132" s="242" t="s">
        <v>1</v>
      </c>
      <c r="I132" s="244"/>
      <c r="J132" s="241"/>
      <c r="K132" s="241"/>
      <c r="L132" s="245"/>
      <c r="M132" s="246"/>
      <c r="N132" s="247"/>
      <c r="O132" s="247"/>
      <c r="P132" s="247"/>
      <c r="Q132" s="247"/>
      <c r="R132" s="247"/>
      <c r="S132" s="247"/>
      <c r="T132" s="248"/>
      <c r="AT132" s="249" t="s">
        <v>154</v>
      </c>
      <c r="AU132" s="249" t="s">
        <v>152</v>
      </c>
      <c r="AV132" s="14" t="s">
        <v>87</v>
      </c>
      <c r="AW132" s="14" t="s">
        <v>33</v>
      </c>
      <c r="AX132" s="14" t="s">
        <v>79</v>
      </c>
      <c r="AY132" s="249" t="s">
        <v>143</v>
      </c>
    </row>
    <row r="133" spans="1:65" s="13" customFormat="1">
      <c r="B133" s="228"/>
      <c r="C133" s="229"/>
      <c r="D133" s="230" t="s">
        <v>154</v>
      </c>
      <c r="E133" s="231" t="s">
        <v>1</v>
      </c>
      <c r="F133" s="232" t="s">
        <v>458</v>
      </c>
      <c r="G133" s="229"/>
      <c r="H133" s="233">
        <v>420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AT133" s="239" t="s">
        <v>154</v>
      </c>
      <c r="AU133" s="239" t="s">
        <v>152</v>
      </c>
      <c r="AV133" s="13" t="s">
        <v>89</v>
      </c>
      <c r="AW133" s="13" t="s">
        <v>33</v>
      </c>
      <c r="AX133" s="13" t="s">
        <v>87</v>
      </c>
      <c r="AY133" s="239" t="s">
        <v>143</v>
      </c>
    </row>
    <row r="134" spans="1:65" s="2" customFormat="1" ht="21.75" customHeight="1">
      <c r="A134" s="36"/>
      <c r="B134" s="37"/>
      <c r="C134" s="215" t="s">
        <v>152</v>
      </c>
      <c r="D134" s="215" t="s">
        <v>147</v>
      </c>
      <c r="E134" s="216" t="s">
        <v>459</v>
      </c>
      <c r="F134" s="217" t="s">
        <v>460</v>
      </c>
      <c r="G134" s="218" t="s">
        <v>278</v>
      </c>
      <c r="H134" s="219">
        <v>14</v>
      </c>
      <c r="I134" s="220"/>
      <c r="J134" s="221">
        <f>ROUND(I134*H134,2)</f>
        <v>0</v>
      </c>
      <c r="K134" s="222"/>
      <c r="L134" s="39"/>
      <c r="M134" s="223" t="s">
        <v>1</v>
      </c>
      <c r="N134" s="224" t="s">
        <v>44</v>
      </c>
      <c r="O134" s="73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151</v>
      </c>
      <c r="AT134" s="227" t="s">
        <v>147</v>
      </c>
      <c r="AU134" s="227" t="s">
        <v>152</v>
      </c>
      <c r="AY134" s="18" t="s">
        <v>143</v>
      </c>
      <c r="BE134" s="114">
        <f>IF(N134="základní",J134,0)</f>
        <v>0</v>
      </c>
      <c r="BF134" s="114">
        <f>IF(N134="snížená",J134,0)</f>
        <v>0</v>
      </c>
      <c r="BG134" s="114">
        <f>IF(N134="zákl. přenesená",J134,0)</f>
        <v>0</v>
      </c>
      <c r="BH134" s="114">
        <f>IF(N134="sníž. přenesená",J134,0)</f>
        <v>0</v>
      </c>
      <c r="BI134" s="114">
        <f>IF(N134="nulová",J134,0)</f>
        <v>0</v>
      </c>
      <c r="BJ134" s="18" t="s">
        <v>87</v>
      </c>
      <c r="BK134" s="114">
        <f>ROUND(I134*H134,2)</f>
        <v>0</v>
      </c>
      <c r="BL134" s="18" t="s">
        <v>151</v>
      </c>
      <c r="BM134" s="227" t="s">
        <v>461</v>
      </c>
    </row>
    <row r="135" spans="1:65" s="13" customFormat="1">
      <c r="B135" s="228"/>
      <c r="C135" s="229"/>
      <c r="D135" s="230" t="s">
        <v>154</v>
      </c>
      <c r="E135" s="231" t="s">
        <v>1</v>
      </c>
      <c r="F135" s="232" t="s">
        <v>448</v>
      </c>
      <c r="G135" s="229"/>
      <c r="H135" s="233">
        <v>2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AT135" s="239" t="s">
        <v>154</v>
      </c>
      <c r="AU135" s="239" t="s">
        <v>152</v>
      </c>
      <c r="AV135" s="13" t="s">
        <v>89</v>
      </c>
      <c r="AW135" s="13" t="s">
        <v>33</v>
      </c>
      <c r="AX135" s="13" t="s">
        <v>79</v>
      </c>
      <c r="AY135" s="239" t="s">
        <v>143</v>
      </c>
    </row>
    <row r="136" spans="1:65" s="13" customFormat="1">
      <c r="B136" s="228"/>
      <c r="C136" s="229"/>
      <c r="D136" s="230" t="s">
        <v>154</v>
      </c>
      <c r="E136" s="231" t="s">
        <v>1</v>
      </c>
      <c r="F136" s="232" t="s">
        <v>449</v>
      </c>
      <c r="G136" s="229"/>
      <c r="H136" s="233">
        <v>2</v>
      </c>
      <c r="I136" s="234"/>
      <c r="J136" s="229"/>
      <c r="K136" s="229"/>
      <c r="L136" s="235"/>
      <c r="M136" s="236"/>
      <c r="N136" s="237"/>
      <c r="O136" s="237"/>
      <c r="P136" s="237"/>
      <c r="Q136" s="237"/>
      <c r="R136" s="237"/>
      <c r="S136" s="237"/>
      <c r="T136" s="238"/>
      <c r="AT136" s="239" t="s">
        <v>154</v>
      </c>
      <c r="AU136" s="239" t="s">
        <v>152</v>
      </c>
      <c r="AV136" s="13" t="s">
        <v>89</v>
      </c>
      <c r="AW136" s="13" t="s">
        <v>33</v>
      </c>
      <c r="AX136" s="13" t="s">
        <v>79</v>
      </c>
      <c r="AY136" s="239" t="s">
        <v>143</v>
      </c>
    </row>
    <row r="137" spans="1:65" s="13" customFormat="1">
      <c r="B137" s="228"/>
      <c r="C137" s="229"/>
      <c r="D137" s="230" t="s">
        <v>154</v>
      </c>
      <c r="E137" s="231" t="s">
        <v>1</v>
      </c>
      <c r="F137" s="232" t="s">
        <v>450</v>
      </c>
      <c r="G137" s="229"/>
      <c r="H137" s="233">
        <v>2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AT137" s="239" t="s">
        <v>154</v>
      </c>
      <c r="AU137" s="239" t="s">
        <v>152</v>
      </c>
      <c r="AV137" s="13" t="s">
        <v>89</v>
      </c>
      <c r="AW137" s="13" t="s">
        <v>33</v>
      </c>
      <c r="AX137" s="13" t="s">
        <v>79</v>
      </c>
      <c r="AY137" s="239" t="s">
        <v>143</v>
      </c>
    </row>
    <row r="138" spans="1:65" s="13" customFormat="1">
      <c r="B138" s="228"/>
      <c r="C138" s="229"/>
      <c r="D138" s="230" t="s">
        <v>154</v>
      </c>
      <c r="E138" s="231" t="s">
        <v>1</v>
      </c>
      <c r="F138" s="232" t="s">
        <v>451</v>
      </c>
      <c r="G138" s="229"/>
      <c r="H138" s="233">
        <v>1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AT138" s="239" t="s">
        <v>154</v>
      </c>
      <c r="AU138" s="239" t="s">
        <v>152</v>
      </c>
      <c r="AV138" s="13" t="s">
        <v>89</v>
      </c>
      <c r="AW138" s="13" t="s">
        <v>33</v>
      </c>
      <c r="AX138" s="13" t="s">
        <v>79</v>
      </c>
      <c r="AY138" s="239" t="s">
        <v>143</v>
      </c>
    </row>
    <row r="139" spans="1:65" s="16" customFormat="1">
      <c r="B139" s="277"/>
      <c r="C139" s="278"/>
      <c r="D139" s="230" t="s">
        <v>154</v>
      </c>
      <c r="E139" s="279" t="s">
        <v>1</v>
      </c>
      <c r="F139" s="280" t="s">
        <v>452</v>
      </c>
      <c r="G139" s="278"/>
      <c r="H139" s="281">
        <v>7</v>
      </c>
      <c r="I139" s="282"/>
      <c r="J139" s="278"/>
      <c r="K139" s="278"/>
      <c r="L139" s="283"/>
      <c r="M139" s="284"/>
      <c r="N139" s="285"/>
      <c r="O139" s="285"/>
      <c r="P139" s="285"/>
      <c r="Q139" s="285"/>
      <c r="R139" s="285"/>
      <c r="S139" s="285"/>
      <c r="T139" s="286"/>
      <c r="AT139" s="287" t="s">
        <v>154</v>
      </c>
      <c r="AU139" s="287" t="s">
        <v>152</v>
      </c>
      <c r="AV139" s="16" t="s">
        <v>152</v>
      </c>
      <c r="AW139" s="16" t="s">
        <v>33</v>
      </c>
      <c r="AX139" s="16" t="s">
        <v>79</v>
      </c>
      <c r="AY139" s="287" t="s">
        <v>143</v>
      </c>
    </row>
    <row r="140" spans="1:65" s="13" customFormat="1">
      <c r="B140" s="228"/>
      <c r="C140" s="229"/>
      <c r="D140" s="230" t="s">
        <v>154</v>
      </c>
      <c r="E140" s="231" t="s">
        <v>1</v>
      </c>
      <c r="F140" s="232" t="s">
        <v>453</v>
      </c>
      <c r="G140" s="229"/>
      <c r="H140" s="233">
        <v>7</v>
      </c>
      <c r="I140" s="234"/>
      <c r="J140" s="229"/>
      <c r="K140" s="229"/>
      <c r="L140" s="235"/>
      <c r="M140" s="236"/>
      <c r="N140" s="237"/>
      <c r="O140" s="237"/>
      <c r="P140" s="237"/>
      <c r="Q140" s="237"/>
      <c r="R140" s="237"/>
      <c r="S140" s="237"/>
      <c r="T140" s="238"/>
      <c r="AT140" s="239" t="s">
        <v>154</v>
      </c>
      <c r="AU140" s="239" t="s">
        <v>152</v>
      </c>
      <c r="AV140" s="13" t="s">
        <v>89</v>
      </c>
      <c r="AW140" s="13" t="s">
        <v>33</v>
      </c>
      <c r="AX140" s="13" t="s">
        <v>79</v>
      </c>
      <c r="AY140" s="239" t="s">
        <v>143</v>
      </c>
    </row>
    <row r="141" spans="1:65" s="15" customFormat="1">
      <c r="B141" s="250"/>
      <c r="C141" s="251"/>
      <c r="D141" s="230" t="s">
        <v>154</v>
      </c>
      <c r="E141" s="252" t="s">
        <v>1</v>
      </c>
      <c r="F141" s="253" t="s">
        <v>187</v>
      </c>
      <c r="G141" s="251"/>
      <c r="H141" s="254">
        <v>14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AT141" s="260" t="s">
        <v>154</v>
      </c>
      <c r="AU141" s="260" t="s">
        <v>152</v>
      </c>
      <c r="AV141" s="15" t="s">
        <v>151</v>
      </c>
      <c r="AW141" s="15" t="s">
        <v>33</v>
      </c>
      <c r="AX141" s="15" t="s">
        <v>87</v>
      </c>
      <c r="AY141" s="260" t="s">
        <v>143</v>
      </c>
    </row>
    <row r="142" spans="1:65" s="2" customFormat="1" ht="21.75" customHeight="1">
      <c r="A142" s="36"/>
      <c r="B142" s="37"/>
      <c r="C142" s="215" t="s">
        <v>151</v>
      </c>
      <c r="D142" s="215" t="s">
        <v>147</v>
      </c>
      <c r="E142" s="216" t="s">
        <v>462</v>
      </c>
      <c r="F142" s="217" t="s">
        <v>463</v>
      </c>
      <c r="G142" s="218" t="s">
        <v>278</v>
      </c>
      <c r="H142" s="219">
        <v>420</v>
      </c>
      <c r="I142" s="220"/>
      <c r="J142" s="221">
        <f>ROUND(I142*H142,2)</f>
        <v>0</v>
      </c>
      <c r="K142" s="222"/>
      <c r="L142" s="39"/>
      <c r="M142" s="223" t="s">
        <v>1</v>
      </c>
      <c r="N142" s="224" t="s">
        <v>44</v>
      </c>
      <c r="O142" s="73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151</v>
      </c>
      <c r="AT142" s="227" t="s">
        <v>147</v>
      </c>
      <c r="AU142" s="227" t="s">
        <v>152</v>
      </c>
      <c r="AY142" s="18" t="s">
        <v>143</v>
      </c>
      <c r="BE142" s="114">
        <f>IF(N142="základní",J142,0)</f>
        <v>0</v>
      </c>
      <c r="BF142" s="114">
        <f>IF(N142="snížená",J142,0)</f>
        <v>0</v>
      </c>
      <c r="BG142" s="114">
        <f>IF(N142="zákl. přenesená",J142,0)</f>
        <v>0</v>
      </c>
      <c r="BH142" s="114">
        <f>IF(N142="sníž. přenesená",J142,0)</f>
        <v>0</v>
      </c>
      <c r="BI142" s="114">
        <f>IF(N142="nulová",J142,0)</f>
        <v>0</v>
      </c>
      <c r="BJ142" s="18" t="s">
        <v>87</v>
      </c>
      <c r="BK142" s="114">
        <f>ROUND(I142*H142,2)</f>
        <v>0</v>
      </c>
      <c r="BL142" s="18" t="s">
        <v>151</v>
      </c>
      <c r="BM142" s="227" t="s">
        <v>464</v>
      </c>
    </row>
    <row r="143" spans="1:65" s="14" customFormat="1">
      <c r="B143" s="240"/>
      <c r="C143" s="241"/>
      <c r="D143" s="230" t="s">
        <v>154</v>
      </c>
      <c r="E143" s="242" t="s">
        <v>1</v>
      </c>
      <c r="F143" s="243" t="s">
        <v>457</v>
      </c>
      <c r="G143" s="241"/>
      <c r="H143" s="242" t="s">
        <v>1</v>
      </c>
      <c r="I143" s="244"/>
      <c r="J143" s="241"/>
      <c r="K143" s="241"/>
      <c r="L143" s="245"/>
      <c r="M143" s="246"/>
      <c r="N143" s="247"/>
      <c r="O143" s="247"/>
      <c r="P143" s="247"/>
      <c r="Q143" s="247"/>
      <c r="R143" s="247"/>
      <c r="S143" s="247"/>
      <c r="T143" s="248"/>
      <c r="AT143" s="249" t="s">
        <v>154</v>
      </c>
      <c r="AU143" s="249" t="s">
        <v>152</v>
      </c>
      <c r="AV143" s="14" t="s">
        <v>87</v>
      </c>
      <c r="AW143" s="14" t="s">
        <v>33</v>
      </c>
      <c r="AX143" s="14" t="s">
        <v>79</v>
      </c>
      <c r="AY143" s="249" t="s">
        <v>143</v>
      </c>
    </row>
    <row r="144" spans="1:65" s="13" customFormat="1">
      <c r="B144" s="228"/>
      <c r="C144" s="229"/>
      <c r="D144" s="230" t="s">
        <v>154</v>
      </c>
      <c r="E144" s="231" t="s">
        <v>1</v>
      </c>
      <c r="F144" s="232" t="s">
        <v>458</v>
      </c>
      <c r="G144" s="229"/>
      <c r="H144" s="233">
        <v>420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AT144" s="239" t="s">
        <v>154</v>
      </c>
      <c r="AU144" s="239" t="s">
        <v>152</v>
      </c>
      <c r="AV144" s="13" t="s">
        <v>89</v>
      </c>
      <c r="AW144" s="13" t="s">
        <v>33</v>
      </c>
      <c r="AX144" s="13" t="s">
        <v>87</v>
      </c>
      <c r="AY144" s="239" t="s">
        <v>143</v>
      </c>
    </row>
    <row r="145" spans="1:65" s="2" customFormat="1" ht="21.75" customHeight="1">
      <c r="A145" s="36"/>
      <c r="B145" s="37"/>
      <c r="C145" s="215" t="s">
        <v>168</v>
      </c>
      <c r="D145" s="215" t="s">
        <v>147</v>
      </c>
      <c r="E145" s="216" t="s">
        <v>465</v>
      </c>
      <c r="F145" s="217" t="s">
        <v>466</v>
      </c>
      <c r="G145" s="218" t="s">
        <v>278</v>
      </c>
      <c r="H145" s="219">
        <v>2</v>
      </c>
      <c r="I145" s="220"/>
      <c r="J145" s="221">
        <f>ROUND(I145*H145,2)</f>
        <v>0</v>
      </c>
      <c r="K145" s="222"/>
      <c r="L145" s="39"/>
      <c r="M145" s="223" t="s">
        <v>1</v>
      </c>
      <c r="N145" s="224" t="s">
        <v>44</v>
      </c>
      <c r="O145" s="73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151</v>
      </c>
      <c r="AT145" s="227" t="s">
        <v>147</v>
      </c>
      <c r="AU145" s="227" t="s">
        <v>152</v>
      </c>
      <c r="AY145" s="18" t="s">
        <v>143</v>
      </c>
      <c r="BE145" s="114">
        <f>IF(N145="základní",J145,0)</f>
        <v>0</v>
      </c>
      <c r="BF145" s="114">
        <f>IF(N145="snížená",J145,0)</f>
        <v>0</v>
      </c>
      <c r="BG145" s="114">
        <f>IF(N145="zákl. přenesená",J145,0)</f>
        <v>0</v>
      </c>
      <c r="BH145" s="114">
        <f>IF(N145="sníž. přenesená",J145,0)</f>
        <v>0</v>
      </c>
      <c r="BI145" s="114">
        <f>IF(N145="nulová",J145,0)</f>
        <v>0</v>
      </c>
      <c r="BJ145" s="18" t="s">
        <v>87</v>
      </c>
      <c r="BK145" s="114">
        <f>ROUND(I145*H145,2)</f>
        <v>0</v>
      </c>
      <c r="BL145" s="18" t="s">
        <v>151</v>
      </c>
      <c r="BM145" s="227" t="s">
        <v>467</v>
      </c>
    </row>
    <row r="146" spans="1:65" s="13" customFormat="1">
      <c r="B146" s="228"/>
      <c r="C146" s="229"/>
      <c r="D146" s="230" t="s">
        <v>154</v>
      </c>
      <c r="E146" s="231" t="s">
        <v>1</v>
      </c>
      <c r="F146" s="232" t="s">
        <v>468</v>
      </c>
      <c r="G146" s="229"/>
      <c r="H146" s="233">
        <v>2</v>
      </c>
      <c r="I146" s="234"/>
      <c r="J146" s="229"/>
      <c r="K146" s="229"/>
      <c r="L146" s="235"/>
      <c r="M146" s="236"/>
      <c r="N146" s="237"/>
      <c r="O146" s="237"/>
      <c r="P146" s="237"/>
      <c r="Q146" s="237"/>
      <c r="R146" s="237"/>
      <c r="S146" s="237"/>
      <c r="T146" s="238"/>
      <c r="AT146" s="239" t="s">
        <v>154</v>
      </c>
      <c r="AU146" s="239" t="s">
        <v>152</v>
      </c>
      <c r="AV146" s="13" t="s">
        <v>89</v>
      </c>
      <c r="AW146" s="13" t="s">
        <v>33</v>
      </c>
      <c r="AX146" s="13" t="s">
        <v>87</v>
      </c>
      <c r="AY146" s="239" t="s">
        <v>143</v>
      </c>
    </row>
    <row r="147" spans="1:65" s="2" customFormat="1" ht="21.75" customHeight="1">
      <c r="A147" s="36"/>
      <c r="B147" s="37"/>
      <c r="C147" s="215" t="s">
        <v>176</v>
      </c>
      <c r="D147" s="215" t="s">
        <v>147</v>
      </c>
      <c r="E147" s="216" t="s">
        <v>469</v>
      </c>
      <c r="F147" s="217" t="s">
        <v>470</v>
      </c>
      <c r="G147" s="218" t="s">
        <v>278</v>
      </c>
      <c r="H147" s="219">
        <v>120</v>
      </c>
      <c r="I147" s="220"/>
      <c r="J147" s="221">
        <f>ROUND(I147*H147,2)</f>
        <v>0</v>
      </c>
      <c r="K147" s="222"/>
      <c r="L147" s="39"/>
      <c r="M147" s="223" t="s">
        <v>1</v>
      </c>
      <c r="N147" s="224" t="s">
        <v>44</v>
      </c>
      <c r="O147" s="73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151</v>
      </c>
      <c r="AT147" s="227" t="s">
        <v>147</v>
      </c>
      <c r="AU147" s="227" t="s">
        <v>152</v>
      </c>
      <c r="AY147" s="18" t="s">
        <v>143</v>
      </c>
      <c r="BE147" s="114">
        <f>IF(N147="základní",J147,0)</f>
        <v>0</v>
      </c>
      <c r="BF147" s="114">
        <f>IF(N147="snížená",J147,0)</f>
        <v>0</v>
      </c>
      <c r="BG147" s="114">
        <f>IF(N147="zákl. přenesená",J147,0)</f>
        <v>0</v>
      </c>
      <c r="BH147" s="114">
        <f>IF(N147="sníž. přenesená",J147,0)</f>
        <v>0</v>
      </c>
      <c r="BI147" s="114">
        <f>IF(N147="nulová",J147,0)</f>
        <v>0</v>
      </c>
      <c r="BJ147" s="18" t="s">
        <v>87</v>
      </c>
      <c r="BK147" s="114">
        <f>ROUND(I147*H147,2)</f>
        <v>0</v>
      </c>
      <c r="BL147" s="18" t="s">
        <v>151</v>
      </c>
      <c r="BM147" s="227" t="s">
        <v>471</v>
      </c>
    </row>
    <row r="148" spans="1:65" s="14" customFormat="1">
      <c r="B148" s="240"/>
      <c r="C148" s="241"/>
      <c r="D148" s="230" t="s">
        <v>154</v>
      </c>
      <c r="E148" s="242" t="s">
        <v>1</v>
      </c>
      <c r="F148" s="243" t="s">
        <v>457</v>
      </c>
      <c r="G148" s="241"/>
      <c r="H148" s="242" t="s">
        <v>1</v>
      </c>
      <c r="I148" s="244"/>
      <c r="J148" s="241"/>
      <c r="K148" s="241"/>
      <c r="L148" s="245"/>
      <c r="M148" s="246"/>
      <c r="N148" s="247"/>
      <c r="O148" s="247"/>
      <c r="P148" s="247"/>
      <c r="Q148" s="247"/>
      <c r="R148" s="247"/>
      <c r="S148" s="247"/>
      <c r="T148" s="248"/>
      <c r="AT148" s="249" t="s">
        <v>154</v>
      </c>
      <c r="AU148" s="249" t="s">
        <v>152</v>
      </c>
      <c r="AV148" s="14" t="s">
        <v>87</v>
      </c>
      <c r="AW148" s="14" t="s">
        <v>33</v>
      </c>
      <c r="AX148" s="14" t="s">
        <v>79</v>
      </c>
      <c r="AY148" s="249" t="s">
        <v>143</v>
      </c>
    </row>
    <row r="149" spans="1:65" s="13" customFormat="1">
      <c r="B149" s="228"/>
      <c r="C149" s="229"/>
      <c r="D149" s="230" t="s">
        <v>154</v>
      </c>
      <c r="E149" s="231" t="s">
        <v>1</v>
      </c>
      <c r="F149" s="232" t="s">
        <v>472</v>
      </c>
      <c r="G149" s="229"/>
      <c r="H149" s="233">
        <v>120</v>
      </c>
      <c r="I149" s="234"/>
      <c r="J149" s="229"/>
      <c r="K149" s="229"/>
      <c r="L149" s="235"/>
      <c r="M149" s="288"/>
      <c r="N149" s="289"/>
      <c r="O149" s="289"/>
      <c r="P149" s="289"/>
      <c r="Q149" s="289"/>
      <c r="R149" s="289"/>
      <c r="S149" s="289"/>
      <c r="T149" s="290"/>
      <c r="AT149" s="239" t="s">
        <v>154</v>
      </c>
      <c r="AU149" s="239" t="s">
        <v>152</v>
      </c>
      <c r="AV149" s="13" t="s">
        <v>89</v>
      </c>
      <c r="AW149" s="13" t="s">
        <v>33</v>
      </c>
      <c r="AX149" s="13" t="s">
        <v>87</v>
      </c>
      <c r="AY149" s="239" t="s">
        <v>143</v>
      </c>
    </row>
    <row r="150" spans="1:65" s="2" customFormat="1" ht="6.95" customHeight="1">
      <c r="A150" s="36"/>
      <c r="B150" s="56"/>
      <c r="C150" s="57"/>
      <c r="D150" s="57"/>
      <c r="E150" s="57"/>
      <c r="F150" s="57"/>
      <c r="G150" s="57"/>
      <c r="H150" s="57"/>
      <c r="I150" s="164"/>
      <c r="J150" s="57"/>
      <c r="K150" s="57"/>
      <c r="L150" s="39"/>
      <c r="M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</row>
  </sheetData>
  <sheetProtection algorithmName="SHA-512" hashValue="q68kTWNCfWaCeSEOsRV5UmjMG8ad2vcgiQUGTmiR+D3XfsPoEi6a3ss3j8o8CseLFPEZ46bkpH+rwWWCCHnYrA==" saltValue="BWhS1eHAy1K1vvYqnwI5Fq6MzdcS2bC+0QvW4VdbppptArrpjU2SS9oHGLGJBHeXXBe7FfdRxa5pfUIrh0VAYA==" spinCount="100000" sheet="1" objects="1" scenarios="1" formatColumns="0" formatRows="0" autoFilter="0"/>
  <autoFilter ref="C118:K14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48-1-2020 - Chodník</vt:lpstr>
      <vt:lpstr>48-2-2020 - Dopravní znač...</vt:lpstr>
      <vt:lpstr>'48-1-2020 - Chodník'!Názvy_tisku</vt:lpstr>
      <vt:lpstr>'48-2-2020 - Dopravní znač...'!Názvy_tisku</vt:lpstr>
      <vt:lpstr>'Rekapitulace stavby'!Názvy_tisku</vt:lpstr>
      <vt:lpstr>'48-1-2020 - Chodník'!Oblast_tisku</vt:lpstr>
      <vt:lpstr>'48-2-2020 - Dopravní znač...'!Oblast_tisku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Němcová</dc:creator>
  <cp:lastModifiedBy>Pavel HP</cp:lastModifiedBy>
  <dcterms:created xsi:type="dcterms:W3CDTF">2020-09-30T07:41:03Z</dcterms:created>
  <dcterms:modified xsi:type="dcterms:W3CDTF">2020-10-05T06:14:18Z</dcterms:modified>
</cp:coreProperties>
</file>